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edidos 2021\Publicaciones 2021\4. Pobreza\Doc Finales\"/>
    </mc:Choice>
  </mc:AlternateContent>
  <bookViews>
    <workbookView xWindow="0" yWindow="0" windowWidth="28800" windowHeight="12420" tabRatio="673" firstSheet="10" activeTab="12"/>
  </bookViews>
  <sheets>
    <sheet name="indicador ODS" sheetId="30" r:id="rId1"/>
    <sheet name="Cuadro_1" sheetId="12" r:id="rId2"/>
    <sheet name="Cuadro_2" sheetId="13" r:id="rId3"/>
    <sheet name="Cuadros_3" sheetId="18" r:id="rId4"/>
    <sheet name="Cuadros_4" sheetId="2" r:id="rId5"/>
    <sheet name="Cuadros_5" sheetId="8" r:id="rId6"/>
    <sheet name="CUADRO 6" sheetId="26" r:id="rId7"/>
    <sheet name="ANEXO_1_CUADRO_1" sheetId="20" r:id="rId8"/>
    <sheet name="ANEXO_1_CUADRO_2" sheetId="21" r:id="rId9"/>
    <sheet name="ANEXO_1_CUADRO_3" sheetId="22" r:id="rId10"/>
    <sheet name="ANEXO_1_CUADRO_4" sheetId="33" r:id="rId11"/>
    <sheet name="ANEXO_1_CUADRO_5" sheetId="36" r:id="rId12"/>
    <sheet name="ANEXO_2" sheetId="23" r:id="rId13"/>
  </sheets>
  <externalReferences>
    <externalReference r:id="rId14"/>
    <externalReference r:id="rId15"/>
  </externalReferences>
  <definedNames>
    <definedName name="_xlnm.Print_Area" localSheetId="10">ANEXO_1_CUADRO_4!#REF!</definedName>
    <definedName name="_xlnm.Print_Area" localSheetId="6">'CUADRO 6'!$B$3:$H$17</definedName>
    <definedName name="_xlnm.Print_Area" localSheetId="4">Cuadros_4!#REF!</definedName>
    <definedName name="_xlnm.Print_Area" localSheetId="0">'indicador ODS'!$B$2:$G$6</definedName>
  </definedNames>
  <calcPr calcId="162913"/>
</workbook>
</file>

<file path=xl/calcChain.xml><?xml version="1.0" encoding="utf-8"?>
<calcChain xmlns="http://schemas.openxmlformats.org/spreadsheetml/2006/main">
  <c r="E47" i="36" l="1"/>
  <c r="E46" i="36"/>
  <c r="E45" i="36"/>
  <c r="E44" i="36"/>
  <c r="E43" i="36"/>
  <c r="E42" i="36"/>
  <c r="E41" i="36"/>
  <c r="E40" i="36"/>
  <c r="E39" i="36"/>
  <c r="E37" i="36"/>
  <c r="E36" i="36"/>
  <c r="E35" i="36"/>
  <c r="E34" i="36"/>
  <c r="E33" i="36"/>
  <c r="E32" i="36"/>
  <c r="E31" i="36"/>
  <c r="E30" i="36"/>
  <c r="E29" i="36"/>
  <c r="E27" i="36"/>
  <c r="E26" i="36"/>
  <c r="D106" i="20" l="1"/>
  <c r="D105" i="20"/>
  <c r="D104" i="20"/>
  <c r="G106" i="20"/>
  <c r="G105" i="20"/>
  <c r="G104" i="20"/>
  <c r="F106" i="20"/>
  <c r="F105" i="20"/>
  <c r="F104" i="20"/>
  <c r="C106" i="20"/>
  <c r="C105" i="20"/>
  <c r="E106" i="20"/>
  <c r="E105" i="20"/>
  <c r="E104" i="20"/>
  <c r="E114" i="20"/>
  <c r="E113" i="20"/>
  <c r="E112" i="20"/>
  <c r="D110" i="20"/>
  <c r="D109" i="20"/>
  <c r="D108" i="20"/>
  <c r="G110" i="20"/>
  <c r="G109" i="20"/>
  <c r="G108" i="20"/>
  <c r="C110" i="20"/>
  <c r="C109" i="20"/>
  <c r="C108" i="20"/>
  <c r="F110" i="20"/>
  <c r="F109" i="20"/>
  <c r="F108" i="20"/>
  <c r="E110" i="20"/>
  <c r="E109" i="20"/>
  <c r="E108" i="20"/>
  <c r="E118" i="20"/>
  <c r="E117" i="20"/>
  <c r="E116" i="20"/>
  <c r="G15" i="20" l="1"/>
  <c r="F15" i="20"/>
  <c r="D15" i="20"/>
  <c r="C15" i="20"/>
  <c r="G14" i="20"/>
  <c r="F14" i="20"/>
  <c r="D14" i="20"/>
  <c r="C14" i="20"/>
  <c r="G13" i="20"/>
  <c r="F13" i="20"/>
  <c r="D13" i="20"/>
  <c r="C13" i="20"/>
  <c r="G11" i="20"/>
  <c r="F11" i="20"/>
  <c r="D11" i="20"/>
  <c r="C11" i="20"/>
  <c r="G10" i="20"/>
  <c r="F10" i="20"/>
  <c r="D10" i="20"/>
  <c r="C10" i="20"/>
  <c r="G9" i="20"/>
  <c r="F9" i="20"/>
  <c r="E9" i="20"/>
  <c r="D9" i="20"/>
  <c r="C9" i="20"/>
</calcChain>
</file>

<file path=xl/sharedStrings.xml><?xml version="1.0" encoding="utf-8"?>
<sst xmlns="http://schemas.openxmlformats.org/spreadsheetml/2006/main" count="403" uniqueCount="190">
  <si>
    <t>Fuente de ingreso</t>
  </si>
  <si>
    <t>Total</t>
  </si>
  <si>
    <t>20% más pobre</t>
  </si>
  <si>
    <t>20% siguiente</t>
  </si>
  <si>
    <t>20% más rico</t>
  </si>
  <si>
    <t>Ingresos laborales</t>
  </si>
  <si>
    <t>TOTAL</t>
  </si>
  <si>
    <t>Área de residencia</t>
  </si>
  <si>
    <t>Urbana</t>
  </si>
  <si>
    <t>Rural</t>
  </si>
  <si>
    <t>10% más pobre</t>
  </si>
  <si>
    <t>10% más rico</t>
  </si>
  <si>
    <t>Severidad (%)</t>
  </si>
  <si>
    <t>Año</t>
  </si>
  <si>
    <t>Línea de Pobreza Extrema</t>
  </si>
  <si>
    <t>Línea de Pobreza Total</t>
  </si>
  <si>
    <t>Población Pobre Extrema</t>
  </si>
  <si>
    <t>Estimación</t>
  </si>
  <si>
    <t>Error muestral de la estimación</t>
  </si>
  <si>
    <t>Coeficiente de variación (%)</t>
  </si>
  <si>
    <t>Intervalo de confianza (95%)</t>
  </si>
  <si>
    <t>Límite inferior</t>
  </si>
  <si>
    <t>Límite superior</t>
  </si>
  <si>
    <t>Pobreza Total 2016 (%)</t>
  </si>
  <si>
    <t>Pobreza Extrema 2016 (%)</t>
  </si>
  <si>
    <t>Pobreza Total 2016 (Absoluto)</t>
  </si>
  <si>
    <t>Pobreza Extrema 2016 (Absoluto)</t>
  </si>
  <si>
    <t>ANEXO 1</t>
  </si>
  <si>
    <t>No Pobre</t>
  </si>
  <si>
    <t>1997/98</t>
  </si>
  <si>
    <t>2000/01</t>
  </si>
  <si>
    <t>Pobreza Extrema</t>
  </si>
  <si>
    <t>Área Urbana</t>
  </si>
  <si>
    <t>Área de Residencia</t>
  </si>
  <si>
    <t>Deciles de ingreso per cápita</t>
  </si>
  <si>
    <t>Pobreza Total 2017 (%)</t>
  </si>
  <si>
    <t>Pobreza Extrema 2017 (%)</t>
  </si>
  <si>
    <t>Pobreza Total 2017 (Absoluto)</t>
  </si>
  <si>
    <t>Pobreza Extrema 2017 (Absoluto)</t>
  </si>
  <si>
    <t>Área Rural</t>
  </si>
  <si>
    <t>Pobreza no Extrema</t>
  </si>
  <si>
    <t>Población Total</t>
  </si>
  <si>
    <t>Distribución porcentual del ingreso       per cápita mensual (peso)</t>
  </si>
  <si>
    <r>
      <t>Total País</t>
    </r>
    <r>
      <rPr>
        <b/>
        <vertAlign val="superscript"/>
        <sz val="9"/>
        <color theme="1"/>
        <rFont val="Arial"/>
        <family val="2"/>
      </rPr>
      <t>1/</t>
    </r>
  </si>
  <si>
    <t>Pobreza Total 2018 (%)</t>
  </si>
  <si>
    <t>Pobreza Extrema 2018 (%)</t>
  </si>
  <si>
    <t>Pobreza Total 2018 (Absoluto)</t>
  </si>
  <si>
    <t>Pobreza Extrema 2018 (Absoluto)</t>
  </si>
  <si>
    <r>
      <t>Población Pobre</t>
    </r>
    <r>
      <rPr>
        <b/>
        <vertAlign val="superscript"/>
        <sz val="9"/>
        <color indexed="8"/>
        <rFont val="Arial"/>
        <family val="2"/>
      </rPr>
      <t xml:space="preserve"> 1/</t>
    </r>
  </si>
  <si>
    <r>
      <t xml:space="preserve">Total País </t>
    </r>
    <r>
      <rPr>
        <b/>
        <vertAlign val="superscript"/>
        <sz val="9"/>
        <color indexed="8"/>
        <rFont val="Arial"/>
        <family val="2"/>
      </rPr>
      <t>2/</t>
    </r>
  </si>
  <si>
    <t>Hogares clasificados por quintiles de ingreso per cápita mensual</t>
  </si>
  <si>
    <t>ODS</t>
  </si>
  <si>
    <t>Indicador</t>
  </si>
  <si>
    <t xml:space="preserve">Descripción </t>
  </si>
  <si>
    <t>Valor</t>
  </si>
  <si>
    <t>1.2.1</t>
  </si>
  <si>
    <r>
      <t>Total País</t>
    </r>
    <r>
      <rPr>
        <b/>
        <vertAlign val="superscript"/>
        <sz val="11"/>
        <color theme="1"/>
        <rFont val="Arial"/>
        <family val="2"/>
      </rPr>
      <t xml:space="preserve"> 1/</t>
    </r>
  </si>
  <si>
    <t>Cuadro  Nº 4</t>
  </si>
  <si>
    <t>Cuadro Nº 5</t>
  </si>
  <si>
    <t>Cuadro Nº 6</t>
  </si>
  <si>
    <t>Cuadro Nº 1</t>
  </si>
  <si>
    <t>Cuadro Nº 2</t>
  </si>
  <si>
    <t>Cuadro Nº 3</t>
  </si>
  <si>
    <t>Cuadro  Nº 1</t>
  </si>
  <si>
    <r>
      <rPr>
        <vertAlign val="superscript"/>
        <sz val="8"/>
        <color indexed="8"/>
        <rFont val="Arial"/>
        <family val="2"/>
      </rPr>
      <t>1/</t>
    </r>
    <r>
      <rPr>
        <sz val="8"/>
        <color indexed="8"/>
        <rFont val="Arial"/>
        <family val="2"/>
      </rPr>
      <t xml:space="preserve"> Incluye pobres extremos y no extremos.</t>
    </r>
  </si>
  <si>
    <t>Proporción de la población que vive por debajo del umbral nacional de la pobreza, por año de la encuesta según área de residencia.</t>
  </si>
  <si>
    <t>Proporción de la población que vive por debajo del umbral nacional de la pobreza extrema, por año de la encuesta según área de residencia.</t>
  </si>
  <si>
    <t xml:space="preserve">1.2.1 CO: Complementario: se cuenta con información complementaria para la construcción de más indicadores relacionados, a parte del propuesto.                  </t>
  </si>
  <si>
    <t>1.2.1 CO</t>
  </si>
  <si>
    <t>Cuadro N° 2</t>
  </si>
  <si>
    <r>
      <t xml:space="preserve">Población Pobre </t>
    </r>
    <r>
      <rPr>
        <b/>
        <vertAlign val="superscript"/>
        <sz val="9"/>
        <color indexed="8"/>
        <rFont val="Arial"/>
        <family val="2"/>
      </rPr>
      <t xml:space="preserve">1/ </t>
    </r>
    <r>
      <rPr>
        <b/>
        <sz val="9"/>
        <color indexed="8"/>
        <rFont val="Arial"/>
        <family val="2"/>
      </rPr>
      <t>(%)</t>
    </r>
  </si>
  <si>
    <t>Población Pobre Extrema (%)</t>
  </si>
  <si>
    <t>Cuadro N° 3</t>
  </si>
  <si>
    <r>
      <rPr>
        <vertAlign val="superscript"/>
        <sz val="8"/>
        <color theme="1"/>
        <rFont val="Arial"/>
        <family val="2"/>
      </rPr>
      <t>2/</t>
    </r>
    <r>
      <rPr>
        <sz val="8"/>
        <color theme="1"/>
        <rFont val="Arial"/>
        <family val="2"/>
      </rPr>
      <t xml:space="preserve"> Incluye pobres extremos y no extremos.</t>
    </r>
  </si>
  <si>
    <t>Incidencia de la población pobre extrema (%)</t>
  </si>
  <si>
    <r>
      <t>Total País</t>
    </r>
    <r>
      <rPr>
        <b/>
        <vertAlign val="superscript"/>
        <sz val="9"/>
        <rFont val="Arial"/>
        <family val="2"/>
      </rPr>
      <t>1/</t>
    </r>
  </si>
  <si>
    <r>
      <rPr>
        <vertAlign val="superscript"/>
        <sz val="8"/>
        <rFont val="Arial"/>
        <family val="2"/>
      </rPr>
      <t>4/</t>
    </r>
    <r>
      <rPr>
        <sz val="8"/>
        <rFont val="Arial"/>
        <family val="2"/>
      </rPr>
      <t xml:space="preserve"> No incluye la renta imputada de la vivienda propia y el ingreso de empleados domésticos en el hogar.</t>
    </r>
  </si>
  <si>
    <t>Pobreza extrema</t>
  </si>
  <si>
    <t>Pobreza no extrema</t>
  </si>
  <si>
    <t>No pobre</t>
  </si>
  <si>
    <t>Relativo</t>
  </si>
  <si>
    <t>Asunción</t>
  </si>
  <si>
    <t>San Pedro</t>
  </si>
  <si>
    <t>Caaguazú</t>
  </si>
  <si>
    <t>Caazapá</t>
  </si>
  <si>
    <t>Itapúa</t>
  </si>
  <si>
    <t>Alto Paraná</t>
  </si>
  <si>
    <t>Central</t>
  </si>
  <si>
    <t>Cuadro Nº 4</t>
  </si>
  <si>
    <t>Resto urbano</t>
  </si>
  <si>
    <t>Resto rural</t>
  </si>
  <si>
    <t>Cuadro N° 5</t>
  </si>
  <si>
    <r>
      <t>Total País</t>
    </r>
    <r>
      <rPr>
        <vertAlign val="superscript"/>
        <sz val="9"/>
        <rFont val="Arial"/>
        <family val="2"/>
      </rPr>
      <t>1/</t>
    </r>
  </si>
  <si>
    <r>
      <t xml:space="preserve">Cuadro Nº 1 </t>
    </r>
    <r>
      <rPr>
        <b/>
        <i/>
        <sz val="10"/>
        <color theme="1"/>
        <rFont val="Arial"/>
        <family val="2"/>
      </rPr>
      <t>(Continuación)</t>
    </r>
  </si>
  <si>
    <r>
      <t>Cuadro Nº 1</t>
    </r>
    <r>
      <rPr>
        <b/>
        <i/>
        <sz val="10"/>
        <color theme="1"/>
        <rFont val="Arial"/>
        <family val="2"/>
      </rPr>
      <t xml:space="preserve"> (Continuación)</t>
    </r>
  </si>
  <si>
    <t>Indicadores de precisión de la incidencia de pobreza (%) y del total de pobres (absoluto), según área de residencia. Año 2016.</t>
  </si>
  <si>
    <t>Indicadores de precisión de la incidencia de pobreza (%) y del total de pobres (absoluto), según área de residencia. Año 2017.</t>
  </si>
  <si>
    <r>
      <t>Indicadores de precisión de la incidencia de pobreza (%) y del total de pobres (absoluto), según área de residencia. Año</t>
    </r>
    <r>
      <rPr>
        <b/>
        <strike/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2018.</t>
    </r>
  </si>
  <si>
    <r>
      <t>Indicadores de precisión de la incidencia de pobreza (%) y del total de pobres (absoluto), según área de residencia. Año</t>
    </r>
    <r>
      <rPr>
        <b/>
        <strike/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2019.</t>
    </r>
  </si>
  <si>
    <t>Pobreza Total 2019 (%)</t>
  </si>
  <si>
    <t>Pobreza Extrema 2019 (%)</t>
  </si>
  <si>
    <t>Pobreza Total 2019 (Absoluto)</t>
  </si>
  <si>
    <t>Pobreza Extrema 2019 (Absoluto)</t>
  </si>
  <si>
    <r>
      <t>Otros ingresos</t>
    </r>
    <r>
      <rPr>
        <vertAlign val="superscript"/>
        <sz val="9"/>
        <rFont val="Arial"/>
        <family val="2"/>
      </rPr>
      <t>2/</t>
    </r>
  </si>
  <si>
    <r>
      <t>Promedio de ingreso familiar disponible</t>
    </r>
    <r>
      <rPr>
        <b/>
        <vertAlign val="superscript"/>
        <sz val="9"/>
        <rFont val="Arial"/>
        <family val="2"/>
      </rPr>
      <t>4/</t>
    </r>
  </si>
  <si>
    <r>
      <rPr>
        <b/>
        <sz val="8"/>
        <rFont val="Arial"/>
        <family val="2"/>
      </rPr>
      <t>Nota: ( )</t>
    </r>
    <r>
      <rPr>
        <sz val="8"/>
        <rFont val="Arial"/>
        <family val="2"/>
      </rPr>
      <t xml:space="preserve"> cifras basadas en menos a 30 casos muestrales, que puede ser considerada como insuficiencia muestral.</t>
    </r>
  </si>
  <si>
    <r>
      <rPr>
        <vertAlign val="superscript"/>
        <sz val="8"/>
        <rFont val="Arial"/>
        <family val="2"/>
      </rPr>
      <t>2/</t>
    </r>
    <r>
      <rPr>
        <sz val="8"/>
        <rFont val="Arial"/>
        <family val="2"/>
      </rPr>
      <t xml:space="preserve"> No incluye ingresos iguales a cero.</t>
    </r>
  </si>
  <si>
    <t>Valores mensuales (guaraníes) de la línea de pobreza extrema y pobreza total por área de residencia. Periodo: 1997/98-2020</t>
  </si>
  <si>
    <t>Incidencia absoluta y relativa, según área de residencia. Año 2020</t>
  </si>
  <si>
    <r>
      <rPr>
        <vertAlign val="superscript"/>
        <sz val="8"/>
        <color indexed="8"/>
        <rFont val="Arial"/>
        <family val="2"/>
      </rPr>
      <t xml:space="preserve">2/ </t>
    </r>
    <r>
      <rPr>
        <sz val="8"/>
        <color indexed="8"/>
        <rFont val="Arial"/>
        <family val="2"/>
      </rPr>
      <t>No incluye los departamentos, Boquerón y Alto Paraguay / No incluye a los empleados domésticos sin retiro.</t>
    </r>
  </si>
  <si>
    <t>Indicador ODS - Año 2020</t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</si>
  <si>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 xml:space="preserve"> No incluye los departamentos, Boquerón y Alto Paraguay /  No incluye a los empleados domésticos sin retiro.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</si>
  <si>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INE. Encuesta Permanente de Hogares Continua 2020.</t>
    </r>
  </si>
  <si>
    <t xml:space="preserve">              INE. Encuesta Permanente de Hogares Continua 2017-2020.</t>
  </si>
  <si>
    <r>
      <rPr>
        <vertAlign val="superscript"/>
        <sz val="8"/>
        <color theme="1"/>
        <rFont val="Arial"/>
        <family val="2"/>
      </rPr>
      <t xml:space="preserve">1/ </t>
    </r>
    <r>
      <rPr>
        <sz val="8"/>
        <color theme="1"/>
        <rFont val="Arial"/>
        <family val="2"/>
      </rPr>
      <t>No incluye los departamentos, Boquerón y Alto Paraguay.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</si>
  <si>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INE. Encuesta Permanente de Hogares Continua 2020.</t>
    </r>
  </si>
  <si>
    <t>Severidad de la pobreza total, según área de residencia (%). Año 2020</t>
  </si>
  <si>
    <t>Promedio y distribución del ingreso mensual per cápita de la población por área de residencia, según deciles de ingreso per cápita mensual. Año 2020</t>
  </si>
  <si>
    <r>
      <rPr>
        <b/>
        <sz val="8"/>
        <rFont val="Arial"/>
        <family val="2"/>
      </rPr>
      <t>Fuente</t>
    </r>
    <r>
      <rPr>
        <sz val="8"/>
        <rFont val="Arial"/>
        <family val="2"/>
      </rPr>
      <t>: INE. Encuesta Permanente de Hogares Contínua 2020</t>
    </r>
  </si>
  <si>
    <r>
      <rPr>
        <vertAlign val="superscript"/>
        <sz val="8"/>
        <color theme="1"/>
        <rFont val="Arial"/>
        <family val="2"/>
      </rPr>
      <t>1/</t>
    </r>
    <r>
      <rPr>
        <sz val="8"/>
        <color theme="1"/>
        <rFont val="Arial"/>
        <family val="2"/>
      </rPr>
      <t xml:space="preserve"> No incluye los departamentos, Boquerón y Alto Paraguay.</t>
    </r>
  </si>
  <si>
    <t>Ingreso por Ñangareko</t>
  </si>
  <si>
    <t>Estructura de los ingresos familiares mensuales por quintiles de ingresos per cápita mensual. Año 2020</t>
  </si>
  <si>
    <r>
      <rPr>
        <vertAlign val="superscript"/>
        <sz val="8"/>
        <rFont val="Arial"/>
        <family val="2"/>
      </rPr>
      <t xml:space="preserve">1/ </t>
    </r>
    <r>
      <rPr>
        <sz val="8"/>
        <rFont val="Arial"/>
        <family val="2"/>
      </rPr>
      <t>No incluye los departamentos, Boquerón y Alto Paraguay</t>
    </r>
  </si>
  <si>
    <r>
      <rPr>
        <b/>
        <sz val="8"/>
        <rFont val="Arial"/>
        <family val="2"/>
      </rPr>
      <t>Nota: ( )</t>
    </r>
    <r>
      <rPr>
        <sz val="8"/>
        <rFont val="Arial"/>
        <family val="2"/>
      </rPr>
      <t xml:space="preserve"> cifra basada en menos a 30 casos muestrales, que puede ser considerada como insuficiencia muestral.</t>
    </r>
  </si>
  <si>
    <t>Promedio de ingresos mensuales (en miles de guaraníes) por quintiles de ingresos per cápita mensual, según fuente de ingreso. Año 2020</t>
  </si>
  <si>
    <r>
      <t>Fuente:</t>
    </r>
    <r>
      <rPr>
        <sz val="8"/>
        <rFont val="Arial"/>
        <family val="2"/>
      </rPr>
      <t xml:space="preserve"> INE. Encuesta Permanente de Hogares Contínua 2020</t>
    </r>
  </si>
  <si>
    <r>
      <rPr>
        <vertAlign val="superscript"/>
        <sz val="8"/>
        <color theme="1"/>
        <rFont val="Arial"/>
        <family val="2"/>
      </rPr>
      <t>1/</t>
    </r>
    <r>
      <rPr>
        <sz val="8"/>
        <color theme="1"/>
        <rFont val="Arial"/>
        <family val="2"/>
      </rPr>
      <t xml:space="preserve"> No incluye los departamentos, Boquerón y Alto Paraguay</t>
    </r>
  </si>
  <si>
    <t>Incidencia de pobreza extrema, pobreza no extrema, pobre y no pobre, según área de residencia (%). Periodo 1997/98-2020.</t>
  </si>
  <si>
    <r>
      <t>Pobre</t>
    </r>
    <r>
      <rPr>
        <b/>
        <vertAlign val="superscript"/>
        <sz val="9"/>
        <rFont val="Arial"/>
        <family val="2"/>
      </rPr>
      <t>2/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</si>
  <si>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INE. Encuesta Permanente de Hogares 1997/98-2016</t>
    </r>
  </si>
  <si>
    <t xml:space="preserve">               INE. Encuesta Permanente de Hogares Continua 2017-2020.</t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</si>
  <si>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 xml:space="preserve"> No incluye los departamentos, Boquerón y Alto Paraguay</t>
    </r>
  </si>
  <si>
    <r>
      <rPr>
        <vertAlign val="superscript"/>
        <sz val="8"/>
        <rFont val="Arial"/>
        <family val="2"/>
      </rPr>
      <t>2/</t>
    </r>
    <r>
      <rPr>
        <sz val="8"/>
        <rFont val="Arial"/>
        <family val="2"/>
      </rPr>
      <t xml:space="preserve"> Incluye pobreza extrema y pobreza no extrema</t>
    </r>
  </si>
  <si>
    <t>Incidencia absoluta de pobreza extrema, pobreza no extrema, pobre y no pobre, según área de residencia y año. Periodo 1997/98-2020.</t>
  </si>
  <si>
    <t>Área de residencia y año</t>
  </si>
  <si>
    <r>
      <t>Pobre</t>
    </r>
    <r>
      <rPr>
        <b/>
        <vertAlign val="superscript"/>
        <sz val="9"/>
        <color theme="1"/>
        <rFont val="Arial"/>
        <family val="2"/>
      </rPr>
      <t>2/</t>
    </r>
  </si>
  <si>
    <t>Incidencia de pobreza extrema, pobreza no extrema, pobre y no pobre (absoluto y relativo), según departamento representativo y año . Periodo 2015 - 2020.</t>
  </si>
  <si>
    <t>Departamento representativo y año</t>
  </si>
  <si>
    <t>Absoluto</t>
  </si>
  <si>
    <t>Indicadores de precisión: Estimación, error muestral de la estimación, coeficiente de variación, intervalo de confianza en (% y Absoluto), según indicador de pobreza y departamento representativo. Año 2020</t>
  </si>
  <si>
    <t>Indicador de pobreza y departamento representativo</t>
  </si>
  <si>
    <t>Pobreza total 2020 (%)</t>
  </si>
  <si>
    <t>Pobreza extrema 2020 (%)</t>
  </si>
  <si>
    <t>Pobreza total 2020 (Absoluto)</t>
  </si>
  <si>
    <t>Pobreza extrema 2020 (Absoluto)</t>
  </si>
  <si>
    <r>
      <rPr>
        <b/>
        <sz val="8"/>
        <rFont val="Arial"/>
        <family val="2"/>
      </rPr>
      <t>Fuente: INE</t>
    </r>
    <r>
      <rPr>
        <sz val="8"/>
        <rFont val="Arial"/>
        <family val="2"/>
      </rPr>
      <t>. Encuesta Permanente de Hogares Continua 2020</t>
    </r>
  </si>
  <si>
    <t>Distribución de la muestra por estratos, EPHC 2020</t>
  </si>
  <si>
    <t>DEPARTAMENTO</t>
  </si>
  <si>
    <t>URBANA</t>
  </si>
  <si>
    <t>RURAL</t>
  </si>
  <si>
    <t>UPMs</t>
  </si>
  <si>
    <t>VIVIENDAS</t>
  </si>
  <si>
    <t xml:space="preserve">Asunción    </t>
  </si>
  <si>
    <t>-</t>
  </si>
  <si>
    <t xml:space="preserve">San Pedro   </t>
  </si>
  <si>
    <t xml:space="preserve">Caaguazú    </t>
  </si>
  <si>
    <t xml:space="preserve">Caazapá     </t>
  </si>
  <si>
    <t xml:space="preserve">Itapúa      </t>
  </si>
  <si>
    <t xml:space="preserve">Alto Paraná </t>
  </si>
  <si>
    <t xml:space="preserve">Central     </t>
  </si>
  <si>
    <t>Resto</t>
  </si>
  <si>
    <r>
      <rPr>
        <b/>
        <sz val="8"/>
        <color theme="1"/>
        <rFont val="Arial"/>
        <family val="2"/>
      </rPr>
      <t>Fuente: INE</t>
    </r>
    <r>
      <rPr>
        <sz val="8"/>
        <color theme="1"/>
        <rFont val="Arial"/>
        <family val="2"/>
      </rPr>
      <t>. Encuesta Permanente de Hogares Continua 2020.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</si>
  <si>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 Cálculos en base al IPC del BCP y líneas de pobreza INE.</t>
    </r>
  </si>
  <si>
    <r>
      <t xml:space="preserve">Fuente: </t>
    </r>
    <r>
      <rPr>
        <sz val="8"/>
        <rFont val="Arial"/>
        <family val="2"/>
      </rPr>
      <t>INE</t>
    </r>
    <r>
      <rPr>
        <b/>
        <sz val="8"/>
        <rFont val="Arial"/>
        <family val="2"/>
      </rPr>
      <t xml:space="preserve">. </t>
    </r>
    <r>
      <rPr>
        <sz val="8"/>
        <rFont val="Arial"/>
        <family val="2"/>
      </rPr>
      <t>Encuesta Permanente de Hogares Continua 2020</t>
    </r>
  </si>
  <si>
    <r>
      <t xml:space="preserve">Fuente: </t>
    </r>
    <r>
      <rPr>
        <sz val="8"/>
        <rFont val="Arial"/>
        <family val="2"/>
      </rPr>
      <t>INE</t>
    </r>
    <r>
      <rPr>
        <b/>
        <sz val="8"/>
        <rFont val="Arial"/>
        <family val="2"/>
      </rPr>
      <t>.</t>
    </r>
    <r>
      <rPr>
        <sz val="8"/>
        <rFont val="Arial"/>
        <family val="2"/>
      </rPr>
      <t xml:space="preserve"> Encuesta Permanente de Hogares Continua 2020</t>
    </r>
  </si>
  <si>
    <r>
      <rPr>
        <vertAlign val="superscript"/>
        <sz val="8"/>
        <color theme="1"/>
        <rFont val="Arial"/>
        <family val="2"/>
      </rPr>
      <t>1/</t>
    </r>
    <r>
      <rPr>
        <sz val="8"/>
        <color theme="1"/>
        <rFont val="Arial"/>
        <family val="2"/>
      </rPr>
      <t xml:space="preserve"> No incluye los departamento, Boquerón y Alto Paraguay</t>
    </r>
  </si>
  <si>
    <r>
      <t>Fuente:</t>
    </r>
    <r>
      <rPr>
        <sz val="8"/>
        <rFont val="Arial"/>
        <family val="2"/>
      </rPr>
      <t xml:space="preserve"> INE. Encuesta Permanente de Hogares Contínua 2019</t>
    </r>
  </si>
  <si>
    <r>
      <t>Fuente:</t>
    </r>
    <r>
      <rPr>
        <sz val="8"/>
        <rFont val="Arial"/>
        <family val="2"/>
      </rPr>
      <t xml:space="preserve"> INE. Encuesta Permanente de Hogares Contínua 2016</t>
    </r>
  </si>
  <si>
    <r>
      <t>Fuente:</t>
    </r>
    <r>
      <rPr>
        <sz val="8"/>
        <rFont val="Arial"/>
        <family val="2"/>
      </rPr>
      <t xml:space="preserve"> INE. Encuesta Permanente de Hogares Contínua 2017</t>
    </r>
  </si>
  <si>
    <r>
      <t>Fuente:</t>
    </r>
    <r>
      <rPr>
        <sz val="8"/>
        <rFont val="Arial"/>
        <family val="2"/>
      </rPr>
      <t xml:space="preserve"> INE. Encuesta Permanente de Hogares Contínua 2018</t>
    </r>
  </si>
  <si>
    <t>Pobreza Total 2020 (%)</t>
  </si>
  <si>
    <t>Pobreza Extrema 2020 (%)</t>
  </si>
  <si>
    <t>Pobreza Total 2020 (Absoluto)</t>
  </si>
  <si>
    <r>
      <t>2/</t>
    </r>
    <r>
      <rPr>
        <sz val="8"/>
        <rFont val="Arial"/>
        <family val="2"/>
      </rPr>
      <t xml:space="preserve"> Incluye ingresos provenientes de alquileres o rentas netas, intereses o dividendos, divorcio y cuidado de hijos, Estado Víveres de alguna institución pública, Otros ingresos, Otros ingresos agro asignados al jefe, vaso de leche (kit de merienda escolar), víveres del sector privado, Otro ingreso o subsidio y bono de almuerzo escolar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</si>
  <si>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INE. Encuesta Permanente de Hogares 2015-2016</t>
    </r>
  </si>
  <si>
    <r>
      <t xml:space="preserve">              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INE. Encuesta Permanente de Hogares Continua 2017-2020.</t>
    </r>
  </si>
  <si>
    <r>
      <t>Fuente de ingreso</t>
    </r>
    <r>
      <rPr>
        <b/>
        <vertAlign val="superscript"/>
        <sz val="9"/>
        <rFont val="Arial"/>
        <family val="2"/>
      </rPr>
      <t xml:space="preserve"> 2/</t>
    </r>
  </si>
  <si>
    <r>
      <t xml:space="preserve">Otros ingresos </t>
    </r>
    <r>
      <rPr>
        <vertAlign val="superscript"/>
        <sz val="9"/>
        <rFont val="Arial"/>
        <family val="2"/>
      </rPr>
      <t>3/</t>
    </r>
  </si>
  <si>
    <r>
      <t>Incidencia de la población pobre</t>
    </r>
    <r>
      <rPr>
        <vertAlign val="superscript"/>
        <sz val="9"/>
        <rFont val="Arial"/>
        <family val="2"/>
      </rPr>
      <t xml:space="preserve"> 2/ </t>
    </r>
    <r>
      <rPr>
        <sz val="9"/>
        <rFont val="Arial"/>
        <family val="2"/>
      </rPr>
      <t>(%)</t>
    </r>
  </si>
  <si>
    <r>
      <t>3/</t>
    </r>
    <r>
      <rPr>
        <sz val="8"/>
        <rFont val="Arial"/>
        <family val="2"/>
      </rPr>
      <t xml:space="preserve"> Incluye ingresos provenientes de alquileres o rentas netas, intereses o dividendos, divorcio y cuidado de hijos, Estado Víveres de alguna institución pública, Otros ingresos, Otros ingresos agro asignados al jefe, vaso de leche (kit de merienda escolar), víveres del sector privado, Otro ingreso o subsidio y bono de almuerzo escolar</t>
    </r>
  </si>
  <si>
    <t>Ing. por ayuda familiar del país</t>
  </si>
  <si>
    <t>Ing. por ayuda familiar del exterior</t>
  </si>
  <si>
    <t>Ing. por jubilación o pensión</t>
  </si>
  <si>
    <t>Ing. del Estado Monetario Adulto Mayor</t>
  </si>
  <si>
    <t xml:space="preserve">Ingreso adicional por Tekoporã </t>
  </si>
  <si>
    <t>Ingreso por  Pytyvõ</t>
  </si>
  <si>
    <t xml:space="preserve">Ing. del Estado Monetario Tekoporã </t>
  </si>
  <si>
    <t>Ingreso por Pytyvõ</t>
  </si>
  <si>
    <r>
      <t>Indicadores de precisión de la incidencia de pobreza (%) y del total de pobres (absoluto), según área de residencia. Año</t>
    </r>
    <r>
      <rPr>
        <b/>
        <strike/>
        <sz val="10"/>
        <rFont val="Arial"/>
        <family val="2"/>
      </rPr>
      <t xml:space="preserve"> </t>
    </r>
    <r>
      <rPr>
        <b/>
        <sz val="10"/>
        <rFont val="Arial"/>
        <family val="2"/>
      </rPr>
      <t>2020.</t>
    </r>
  </si>
  <si>
    <t>Pobreza Extrema 2020 (Absoluto)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</si>
</sst>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-* #,##0.00\ _€_-;\-* #,##0.00\ _€_-;_-* &quot;-&quot;??\ _€_-;_-@_-"/>
    <numFmt numFmtId="166" formatCode="_(* #,##0.0_);_(* \(#,##0.0\);_(* &quot;-&quot;??_);_(@_)"/>
    <numFmt numFmtId="167" formatCode="_(* #,##0_);_(* \(#,##0\);_(* &quot;-&quot;??_);_(@_)"/>
    <numFmt numFmtId="168" formatCode="_ [$€]* #,##0.00_ ;_ [$€]* \-#,##0.00_ ;_ [$€]* &quot;-&quot;??_ ;_ @_ "/>
    <numFmt numFmtId="169" formatCode="0.0"/>
    <numFmt numFmtId="170" formatCode="#,##0.00;[Red]#,##0.00"/>
    <numFmt numFmtId="171" formatCode="###0"/>
    <numFmt numFmtId="172" formatCode="#,##0.0"/>
    <numFmt numFmtId="173" formatCode="0.0%"/>
    <numFmt numFmtId="174" formatCode="\(0.0\)"/>
    <numFmt numFmtId="175" formatCode="\(#,#00\)"/>
    <numFmt numFmtId="177" formatCode="_ * #,##0.0_ ;_ * \-#,##0.0_ ;_ * &quot;-&quot;_ ;_ @_ "/>
    <numFmt numFmtId="178" formatCode="_ * #,##0.00_ ;_ * \-#,##0.00_ ;_ * &quot;-&quot;_ ;_ @_ "/>
    <numFmt numFmtId="179" formatCode="_(* #,##0.000_);_(* \(#,##0.000\);_(* &quot;-&quot;??_);_(@_)"/>
    <numFmt numFmtId="180" formatCode="_(* #,##0.0000_);_(* \(#,##0.0000\);_(* &quot;-&quot;??_);_(@_)"/>
    <numFmt numFmtId="181" formatCode="\(#,##0\)"/>
    <numFmt numFmtId="182" formatCode="###0.000"/>
    <numFmt numFmtId="183" formatCode="####.000"/>
    <numFmt numFmtId="184" formatCode="####.0"/>
    <numFmt numFmtId="185" formatCode="\(0\)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8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b/>
      <sz val="9"/>
      <name val="Arial"/>
      <family val="2"/>
    </font>
    <font>
      <sz val="12"/>
      <color theme="1"/>
      <name val="Times New Roman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b/>
      <sz val="11"/>
      <color rgb="FF000000"/>
      <name val="Arial"/>
      <family val="2"/>
    </font>
    <font>
      <b/>
      <vertAlign val="superscript"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i/>
      <sz val="9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name val="Arial"/>
      <family val="2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Arial"/>
      <family val="2"/>
    </font>
    <font>
      <i/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b/>
      <strike/>
      <sz val="10"/>
      <color rgb="FFFF0000"/>
      <name val="Arial"/>
      <family val="2"/>
    </font>
    <font>
      <b/>
      <vertAlign val="superscript"/>
      <sz val="9"/>
      <name val="Arial"/>
      <family val="2"/>
    </font>
    <font>
      <sz val="10"/>
      <name val="Calibri"/>
      <family val="2"/>
      <scheme val="minor"/>
    </font>
    <font>
      <vertAlign val="superscript"/>
      <sz val="9"/>
      <name val="Arial"/>
      <family val="2"/>
    </font>
    <font>
      <b/>
      <strike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b/>
      <strike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41" fontId="1" fillId="0" borderId="0" applyFont="0" applyFill="0" applyBorder="0" applyAlignment="0" applyProtection="0"/>
    <xf numFmtId="0" fontId="2" fillId="0" borderId="0"/>
  </cellStyleXfs>
  <cellXfs count="334">
    <xf numFmtId="0" fontId="0" fillId="0" borderId="0" xfId="0"/>
    <xf numFmtId="0" fontId="6" fillId="0" borderId="0" xfId="0" applyFont="1"/>
    <xf numFmtId="0" fontId="0" fillId="0" borderId="0" xfId="0" applyFill="1" applyBorder="1"/>
    <xf numFmtId="170" fontId="0" fillId="0" borderId="0" xfId="1" applyNumberFormat="1" applyFont="1"/>
    <xf numFmtId="0" fontId="0" fillId="0" borderId="0" xfId="0" applyAlignment="1"/>
    <xf numFmtId="0" fontId="9" fillId="2" borderId="0" xfId="14" applyFont="1" applyFill="1" applyBorder="1" applyAlignment="1"/>
    <xf numFmtId="0" fontId="0" fillId="0" borderId="0" xfId="0" applyAlignment="1">
      <alignment horizontal="right"/>
    </xf>
    <xf numFmtId="167" fontId="9" fillId="2" borderId="0" xfId="14" applyNumberFormat="1" applyFont="1" applyFill="1" applyBorder="1" applyAlignment="1">
      <alignment horizontal="right"/>
    </xf>
    <xf numFmtId="0" fontId="9" fillId="2" borderId="0" xfId="14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0" fillId="0" borderId="0" xfId="0" applyFill="1"/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3" fontId="13" fillId="2" borderId="1" xfId="2" applyNumberFormat="1" applyFont="1" applyFill="1" applyBorder="1" applyAlignment="1">
      <alignment horizontal="center"/>
    </xf>
    <xf numFmtId="1" fontId="0" fillId="0" borderId="0" xfId="0" applyNumberFormat="1" applyAlignment="1">
      <alignment horizontal="right"/>
    </xf>
    <xf numFmtId="0" fontId="15" fillId="0" borderId="0" xfId="0" applyFont="1"/>
    <xf numFmtId="171" fontId="5" fillId="0" borderId="0" xfId="18" applyNumberFormat="1" applyFont="1" applyBorder="1" applyAlignment="1">
      <alignment horizontal="right" vertical="center"/>
    </xf>
    <xf numFmtId="1" fontId="0" fillId="0" borderId="0" xfId="0" applyNumberFormat="1"/>
    <xf numFmtId="0" fontId="19" fillId="0" borderId="0" xfId="0" applyFont="1"/>
    <xf numFmtId="3" fontId="13" fillId="0" borderId="0" xfId="2" applyNumberFormat="1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17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0" fillId="4" borderId="5" xfId="0" applyFont="1" applyFill="1" applyBorder="1" applyAlignment="1">
      <alignment horizontal="center" vertical="center" wrapText="1"/>
    </xf>
    <xf numFmtId="0" fontId="21" fillId="3" borderId="5" xfId="2" applyFont="1" applyFill="1" applyBorder="1" applyAlignment="1">
      <alignment horizontal="center" vertical="center" wrapText="1"/>
    </xf>
    <xf numFmtId="3" fontId="21" fillId="4" borderId="0" xfId="2" applyNumberFormat="1" applyFont="1" applyFill="1" applyBorder="1" applyAlignment="1">
      <alignment horizontal="center"/>
    </xf>
    <xf numFmtId="172" fontId="13" fillId="2" borderId="0" xfId="15" applyNumberFormat="1" applyFont="1" applyFill="1" applyBorder="1" applyAlignment="1">
      <alignment horizontal="center"/>
    </xf>
    <xf numFmtId="172" fontId="21" fillId="2" borderId="0" xfId="15" applyNumberFormat="1" applyFont="1" applyFill="1" applyBorder="1" applyAlignment="1">
      <alignment horizontal="center"/>
    </xf>
    <xf numFmtId="171" fontId="13" fillId="0" borderId="0" xfId="19" applyNumberFormat="1" applyFont="1" applyBorder="1" applyAlignment="1">
      <alignment horizontal="right" vertical="center"/>
    </xf>
    <xf numFmtId="0" fontId="21" fillId="3" borderId="11" xfId="2" applyFont="1" applyFill="1" applyBorder="1" applyAlignment="1">
      <alignment horizontal="center" vertical="center" wrapText="1"/>
    </xf>
    <xf numFmtId="0" fontId="21" fillId="2" borderId="0" xfId="2" applyFont="1" applyFill="1" applyBorder="1" applyAlignment="1">
      <alignment horizontal="center" vertical="center" wrapText="1"/>
    </xf>
    <xf numFmtId="173" fontId="0" fillId="2" borderId="0" xfId="0" applyNumberFormat="1" applyFill="1" applyBorder="1"/>
    <xf numFmtId="0" fontId="0" fillId="2" borderId="0" xfId="0" applyFill="1" applyBorder="1"/>
    <xf numFmtId="0" fontId="13" fillId="2" borderId="0" xfId="2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7" fillId="0" borderId="0" xfId="0" applyFont="1"/>
    <xf numFmtId="0" fontId="28" fillId="2" borderId="0" xfId="14" applyFont="1" applyFill="1" applyBorder="1" applyAlignment="1"/>
    <xf numFmtId="0" fontId="30" fillId="0" borderId="0" xfId="0" applyFont="1"/>
    <xf numFmtId="3" fontId="0" fillId="0" borderId="0" xfId="0" applyNumberFormat="1"/>
    <xf numFmtId="3" fontId="21" fillId="0" borderId="0" xfId="2" applyNumberFormat="1" applyFont="1" applyFill="1" applyBorder="1" applyAlignment="1">
      <alignment horizontal="center"/>
    </xf>
    <xf numFmtId="172" fontId="21" fillId="0" borderId="0" xfId="2" applyNumberFormat="1" applyFont="1" applyFill="1" applyBorder="1" applyAlignment="1">
      <alignment horizontal="center"/>
    </xf>
    <xf numFmtId="0" fontId="17" fillId="0" borderId="0" xfId="2" applyFont="1" applyFill="1" applyBorder="1" applyAlignment="1">
      <alignment vertical="center"/>
    </xf>
    <xf numFmtId="0" fontId="0" fillId="0" borderId="0" xfId="0" applyFill="1" applyAlignment="1"/>
    <xf numFmtId="3" fontId="17" fillId="0" borderId="0" xfId="2" applyNumberFormat="1" applyFont="1" applyFill="1" applyBorder="1" applyAlignment="1">
      <alignment vertical="center"/>
    </xf>
    <xf numFmtId="0" fontId="30" fillId="0" borderId="0" xfId="0" applyFont="1" applyAlignment="1">
      <alignment horizontal="left" vertical="center" indent="2"/>
    </xf>
    <xf numFmtId="0" fontId="13" fillId="2" borderId="1" xfId="2" applyFont="1" applyFill="1" applyBorder="1" applyAlignment="1">
      <alignment horizontal="center"/>
    </xf>
    <xf numFmtId="0" fontId="33" fillId="0" borderId="0" xfId="0" applyFont="1"/>
    <xf numFmtId="0" fontId="5" fillId="2" borderId="0" xfId="14" applyFont="1" applyFill="1" applyBorder="1" applyAlignment="1">
      <alignment horizontal="left" vertical="center" wrapText="1"/>
    </xf>
    <xf numFmtId="0" fontId="5" fillId="2" borderId="1" xfId="14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6" fillId="0" borderId="0" xfId="0" applyFont="1"/>
    <xf numFmtId="0" fontId="4" fillId="0" borderId="0" xfId="0" applyFont="1" applyFill="1"/>
    <xf numFmtId="167" fontId="31" fillId="2" borderId="0" xfId="1" applyNumberFormat="1" applyFont="1" applyFill="1" applyAlignment="1">
      <alignment horizontal="right"/>
    </xf>
    <xf numFmtId="0" fontId="15" fillId="0" borderId="0" xfId="0" applyFont="1" applyAlignment="1"/>
    <xf numFmtId="0" fontId="4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6" fillId="0" borderId="0" xfId="2" applyFont="1" applyAlignment="1">
      <alignment horizontal="center" vertical="center" wrapText="1"/>
    </xf>
    <xf numFmtId="0" fontId="4" fillId="0" borderId="0" xfId="2" applyFont="1" applyAlignment="1"/>
    <xf numFmtId="0" fontId="4" fillId="0" borderId="0" xfId="3" applyFont="1" applyAlignment="1"/>
    <xf numFmtId="0" fontId="4" fillId="2" borderId="0" xfId="4" applyFont="1" applyFill="1" applyAlignment="1"/>
    <xf numFmtId="0" fontId="2" fillId="2" borderId="0" xfId="4" applyFill="1" applyAlignment="1"/>
    <xf numFmtId="167" fontId="2" fillId="2" borderId="0" xfId="20" applyNumberFormat="1" applyFont="1" applyFill="1" applyAlignment="1"/>
    <xf numFmtId="0" fontId="35" fillId="2" borderId="0" xfId="2" applyFont="1" applyFill="1" applyBorder="1" applyAlignment="1">
      <alignment horizontal="left"/>
    </xf>
    <xf numFmtId="0" fontId="4" fillId="0" borderId="0" xfId="0" applyFont="1" applyAlignment="1"/>
    <xf numFmtId="0" fontId="33" fillId="0" borderId="0" xfId="0" applyFont="1" applyAlignment="1"/>
    <xf numFmtId="0" fontId="34" fillId="0" borderId="0" xfId="0" applyFont="1" applyAlignment="1"/>
    <xf numFmtId="0" fontId="17" fillId="3" borderId="8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21" fillId="2" borderId="0" xfId="4" applyFont="1" applyFill="1" applyBorder="1" applyAlignment="1">
      <alignment horizontal="center"/>
    </xf>
    <xf numFmtId="167" fontId="0" fillId="0" borderId="0" xfId="1" applyNumberFormat="1" applyFont="1" applyAlignment="1"/>
    <xf numFmtId="2" fontId="0" fillId="0" borderId="0" xfId="0" applyNumberFormat="1" applyAlignment="1"/>
    <xf numFmtId="0" fontId="13" fillId="2" borderId="0" xfId="4" applyFont="1" applyFill="1" applyBorder="1" applyAlignment="1">
      <alignment horizontal="center"/>
    </xf>
    <xf numFmtId="166" fontId="0" fillId="0" borderId="0" xfId="1" applyNumberFormat="1" applyFont="1" applyAlignment="1"/>
    <xf numFmtId="0" fontId="13" fillId="2" borderId="0" xfId="4" applyFont="1" applyFill="1" applyAlignment="1">
      <alignment horizontal="center"/>
    </xf>
    <xf numFmtId="0" fontId="17" fillId="3" borderId="7" xfId="0" applyFont="1" applyFill="1" applyBorder="1" applyAlignment="1">
      <alignment horizontal="center" vertical="center" wrapText="1"/>
    </xf>
    <xf numFmtId="166" fontId="17" fillId="4" borderId="0" xfId="1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right" vertical="center"/>
    </xf>
    <xf numFmtId="166" fontId="13" fillId="0" borderId="0" xfId="1" applyNumberFormat="1" applyFont="1" applyFill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166" fontId="13" fillId="0" borderId="0" xfId="1" applyNumberFormat="1" applyFont="1" applyAlignment="1">
      <alignment horizontal="right" vertical="center"/>
    </xf>
    <xf numFmtId="0" fontId="21" fillId="4" borderId="0" xfId="0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center"/>
    </xf>
    <xf numFmtId="166" fontId="13" fillId="0" borderId="1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166" fontId="13" fillId="0" borderId="0" xfId="1" applyNumberFormat="1" applyFont="1" applyBorder="1" applyAlignment="1">
      <alignment horizontal="right" vertical="center"/>
    </xf>
    <xf numFmtId="0" fontId="17" fillId="3" borderId="19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right" vertical="center" wrapText="1"/>
    </xf>
    <xf numFmtId="166" fontId="21" fillId="4" borderId="0" xfId="1" applyNumberFormat="1" applyFont="1" applyFill="1" applyBorder="1" applyAlignment="1">
      <alignment horizontal="right" vertical="center" wrapText="1"/>
    </xf>
    <xf numFmtId="0" fontId="40" fillId="2" borderId="0" xfId="2" applyFont="1" applyFill="1" applyAlignment="1"/>
    <xf numFmtId="0" fontId="21" fillId="3" borderId="7" xfId="2" applyFont="1" applyFill="1" applyBorder="1" applyAlignment="1">
      <alignment horizontal="center" vertical="center" wrapText="1"/>
    </xf>
    <xf numFmtId="0" fontId="21" fillId="3" borderId="19" xfId="2" applyFont="1" applyFill="1" applyBorder="1" applyAlignment="1">
      <alignment horizontal="center" vertical="center" wrapText="1"/>
    </xf>
    <xf numFmtId="0" fontId="21" fillId="4" borderId="0" xfId="2" applyFont="1" applyFill="1" applyBorder="1" applyAlignment="1">
      <alignment horizontal="left"/>
    </xf>
    <xf numFmtId="0" fontId="13" fillId="4" borderId="0" xfId="2" applyFont="1" applyFill="1" applyBorder="1" applyAlignment="1"/>
    <xf numFmtId="0" fontId="13" fillId="4" borderId="0" xfId="2" applyFont="1" applyFill="1" applyBorder="1" applyAlignment="1">
      <alignment horizontal="center"/>
    </xf>
    <xf numFmtId="4" fontId="13" fillId="4" borderId="0" xfId="2" applyNumberFormat="1" applyFont="1" applyFill="1" applyBorder="1" applyAlignment="1">
      <alignment horizontal="center"/>
    </xf>
    <xf numFmtId="0" fontId="13" fillId="2" borderId="1" xfId="2" applyFont="1" applyFill="1" applyBorder="1" applyAlignment="1">
      <alignment horizontal="left"/>
    </xf>
    <xf numFmtId="0" fontId="13" fillId="2" borderId="0" xfId="2" applyFont="1" applyFill="1" applyBorder="1" applyAlignment="1">
      <alignment horizontal="left" vertical="center" wrapText="1"/>
    </xf>
    <xf numFmtId="169" fontId="18" fillId="0" borderId="0" xfId="1" applyNumberFormat="1" applyFont="1" applyFill="1" applyBorder="1" applyAlignment="1">
      <alignment horizontal="right" vertical="center" wrapText="1"/>
    </xf>
    <xf numFmtId="169" fontId="13" fillId="0" borderId="0" xfId="0" applyNumberFormat="1" applyFont="1" applyFill="1" applyBorder="1" applyAlignment="1">
      <alignment horizontal="right" vertical="center" wrapText="1"/>
    </xf>
    <xf numFmtId="169" fontId="13" fillId="0" borderId="0" xfId="1" applyNumberFormat="1" applyFont="1" applyFill="1" applyBorder="1" applyAlignment="1">
      <alignment horizontal="right" vertical="center" wrapText="1"/>
    </xf>
    <xf numFmtId="169" fontId="13" fillId="2" borderId="0" xfId="2" applyNumberFormat="1" applyFont="1" applyFill="1" applyBorder="1" applyAlignment="1">
      <alignment horizontal="right" vertical="center" wrapText="1"/>
    </xf>
    <xf numFmtId="169" fontId="13" fillId="0" borderId="0" xfId="2" applyNumberFormat="1" applyFont="1" applyFill="1" applyBorder="1" applyAlignment="1">
      <alignment horizontal="right" vertical="center" wrapText="1"/>
    </xf>
    <xf numFmtId="169" fontId="18" fillId="2" borderId="0" xfId="0" applyNumberFormat="1" applyFont="1" applyFill="1" applyBorder="1" applyAlignment="1">
      <alignment horizontal="right" vertical="center" wrapText="1"/>
    </xf>
    <xf numFmtId="169" fontId="18" fillId="0" borderId="0" xfId="0" applyNumberFormat="1" applyFont="1" applyFill="1" applyBorder="1" applyAlignment="1">
      <alignment horizontal="right" vertical="center" wrapText="1"/>
    </xf>
    <xf numFmtId="3" fontId="18" fillId="0" borderId="0" xfId="1" applyNumberFormat="1" applyFont="1" applyFill="1" applyBorder="1" applyAlignment="1">
      <alignment horizontal="right" vertical="center" wrapText="1"/>
    </xf>
    <xf numFmtId="3" fontId="13" fillId="0" borderId="0" xfId="1" applyNumberFormat="1" applyFont="1" applyBorder="1" applyAlignment="1">
      <alignment horizontal="right" vertical="center" wrapText="1"/>
    </xf>
    <xf numFmtId="169" fontId="13" fillId="0" borderId="0" xfId="1" applyNumberFormat="1" applyFont="1" applyBorder="1" applyAlignment="1">
      <alignment horizontal="right" vertical="center" wrapText="1"/>
    </xf>
    <xf numFmtId="3" fontId="13" fillId="0" borderId="0" xfId="1" applyNumberFormat="1" applyFont="1" applyFill="1" applyBorder="1" applyAlignment="1">
      <alignment horizontal="right" vertical="center" wrapText="1"/>
    </xf>
    <xf numFmtId="3" fontId="13" fillId="2" borderId="0" xfId="1" applyNumberFormat="1" applyFont="1" applyFill="1" applyBorder="1" applyAlignment="1">
      <alignment horizontal="right" vertical="center" wrapText="1"/>
    </xf>
    <xf numFmtId="169" fontId="18" fillId="2" borderId="0" xfId="1" applyNumberFormat="1" applyFont="1" applyFill="1" applyBorder="1" applyAlignment="1">
      <alignment horizontal="right" vertical="center" wrapText="1"/>
    </xf>
    <xf numFmtId="0" fontId="13" fillId="2" borderId="1" xfId="2" applyFont="1" applyFill="1" applyBorder="1" applyAlignment="1">
      <alignment horizontal="left" vertical="center" wrapText="1"/>
    </xf>
    <xf numFmtId="3" fontId="13" fillId="2" borderId="1" xfId="1" applyNumberFormat="1" applyFont="1" applyFill="1" applyBorder="1" applyAlignment="1">
      <alignment horizontal="right" vertical="center" wrapText="1"/>
    </xf>
    <xf numFmtId="169" fontId="18" fillId="2" borderId="1" xfId="1" applyNumberFormat="1" applyFont="1" applyFill="1" applyBorder="1" applyAlignment="1">
      <alignment horizontal="right" vertical="center" wrapText="1"/>
    </xf>
    <xf numFmtId="3" fontId="13" fillId="0" borderId="1" xfId="1" applyNumberFormat="1" applyFont="1" applyFill="1" applyBorder="1" applyAlignment="1">
      <alignment horizontal="right" vertical="center" wrapText="1"/>
    </xf>
    <xf numFmtId="0" fontId="21" fillId="4" borderId="0" xfId="2" applyFont="1" applyFill="1" applyBorder="1" applyAlignment="1">
      <alignment horizontal="left" vertical="center" wrapText="1"/>
    </xf>
    <xf numFmtId="0" fontId="13" fillId="4" borderId="0" xfId="2" applyFont="1" applyFill="1" applyBorder="1" applyAlignment="1">
      <alignment horizontal="center" vertical="center" wrapText="1"/>
    </xf>
    <xf numFmtId="169" fontId="13" fillId="4" borderId="0" xfId="2" applyNumberFormat="1" applyFont="1" applyFill="1" applyBorder="1" applyAlignment="1">
      <alignment horizontal="right" vertical="center" wrapText="1"/>
    </xf>
    <xf numFmtId="2" fontId="13" fillId="4" borderId="0" xfId="2" applyNumberFormat="1" applyFont="1" applyFill="1" applyBorder="1" applyAlignment="1">
      <alignment horizontal="right" vertical="center" wrapText="1"/>
    </xf>
    <xf numFmtId="3" fontId="13" fillId="4" borderId="0" xfId="1" applyNumberFormat="1" applyFont="1" applyFill="1" applyBorder="1" applyAlignment="1">
      <alignment horizontal="right" vertical="center" wrapText="1"/>
    </xf>
    <xf numFmtId="169" fontId="13" fillId="2" borderId="0" xfId="0" applyNumberFormat="1" applyFont="1" applyFill="1" applyBorder="1" applyAlignment="1">
      <alignment horizontal="right" vertical="center" wrapText="1"/>
    </xf>
    <xf numFmtId="169" fontId="13" fillId="2" borderId="0" xfId="1" applyNumberFormat="1" applyFont="1" applyFill="1" applyBorder="1" applyAlignment="1">
      <alignment horizontal="right" vertical="center" wrapText="1"/>
    </xf>
    <xf numFmtId="169" fontId="13" fillId="2" borderId="1" xfId="1" applyNumberFormat="1" applyFont="1" applyFill="1" applyBorder="1" applyAlignment="1">
      <alignment horizontal="right" vertical="center" wrapText="1"/>
    </xf>
    <xf numFmtId="0" fontId="21" fillId="3" borderId="8" xfId="0" applyFont="1" applyFill="1" applyBorder="1" applyAlignment="1">
      <alignment horizontal="center" vertical="center" wrapText="1"/>
    </xf>
    <xf numFmtId="3" fontId="21" fillId="4" borderId="0" xfId="0" applyNumberFormat="1" applyFont="1" applyFill="1" applyBorder="1" applyAlignment="1">
      <alignment horizontal="center" vertical="center" wrapText="1"/>
    </xf>
    <xf numFmtId="169" fontId="3" fillId="2" borderId="0" xfId="2" applyNumberFormat="1" applyFont="1" applyFill="1" applyBorder="1" applyAlignment="1">
      <alignment horizontal="center" vertical="center"/>
    </xf>
    <xf numFmtId="0" fontId="35" fillId="2" borderId="0" xfId="2" applyFont="1" applyFill="1" applyBorder="1" applyAlignment="1">
      <alignment horizontal="left" vertical="center"/>
    </xf>
    <xf numFmtId="0" fontId="21" fillId="3" borderId="7" xfId="2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5" fillId="0" borderId="0" xfId="0" applyFont="1" applyBorder="1" applyAlignment="1"/>
    <xf numFmtId="174" fontId="13" fillId="2" borderId="0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175" fontId="5" fillId="5" borderId="0" xfId="1" applyNumberFormat="1" applyFont="1" applyFill="1" applyBorder="1" applyAlignment="1">
      <alignment horizontal="right" wrapText="1"/>
    </xf>
    <xf numFmtId="174" fontId="13" fillId="2" borderId="0" xfId="2" applyNumberFormat="1" applyFont="1" applyFill="1" applyBorder="1" applyAlignment="1">
      <alignment horizontal="right" vertical="center"/>
    </xf>
    <xf numFmtId="0" fontId="13" fillId="0" borderId="0" xfId="2" applyFont="1" applyFill="1" applyAlignment="1">
      <alignment horizontal="left" vertical="center"/>
    </xf>
    <xf numFmtId="169" fontId="13" fillId="2" borderId="2" xfId="2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horizontal="left" vertical="center"/>
    </xf>
    <xf numFmtId="169" fontId="13" fillId="2" borderId="0" xfId="2" applyNumberFormat="1" applyFont="1" applyFill="1" applyBorder="1" applyAlignment="1">
      <alignment horizontal="center" vertical="center"/>
    </xf>
    <xf numFmtId="169" fontId="13" fillId="2" borderId="1" xfId="2" applyNumberFormat="1" applyFont="1" applyFill="1" applyBorder="1" applyAlignment="1">
      <alignment horizontal="center" vertical="center"/>
    </xf>
    <xf numFmtId="0" fontId="21" fillId="2" borderId="3" xfId="2" applyFont="1" applyFill="1" applyBorder="1" applyAlignment="1">
      <alignment horizontal="left" vertical="center"/>
    </xf>
    <xf numFmtId="169" fontId="21" fillId="2" borderId="3" xfId="2" applyNumberFormat="1" applyFont="1" applyFill="1" applyBorder="1" applyAlignment="1">
      <alignment horizontal="center" vertical="center"/>
    </xf>
    <xf numFmtId="0" fontId="21" fillId="3" borderId="1" xfId="2" applyFont="1" applyFill="1" applyBorder="1" applyAlignment="1">
      <alignment horizontal="center" vertical="center" wrapText="1"/>
    </xf>
    <xf numFmtId="167" fontId="18" fillId="0" borderId="0" xfId="1" applyNumberFormat="1" applyFont="1" applyAlignment="1">
      <alignment horizontal="right"/>
    </xf>
    <xf numFmtId="167" fontId="18" fillId="0" borderId="0" xfId="1" applyNumberFormat="1" applyFont="1" applyFill="1" applyBorder="1" applyAlignment="1">
      <alignment horizontal="right"/>
    </xf>
    <xf numFmtId="167" fontId="13" fillId="0" borderId="0" xfId="1" applyNumberFormat="1" applyFont="1" applyAlignment="1">
      <alignment horizontal="right"/>
    </xf>
    <xf numFmtId="167" fontId="13" fillId="0" borderId="0" xfId="1" applyNumberFormat="1" applyFont="1" applyFill="1" applyBorder="1" applyAlignment="1">
      <alignment horizontal="right"/>
    </xf>
    <xf numFmtId="0" fontId="21" fillId="0" borderId="1" xfId="2" applyFont="1" applyFill="1" applyBorder="1" applyAlignment="1">
      <alignment horizontal="left" vertical="center"/>
    </xf>
    <xf numFmtId="167" fontId="17" fillId="0" borderId="1" xfId="1" applyNumberFormat="1" applyFont="1" applyBorder="1" applyAlignment="1">
      <alignment horizontal="right"/>
    </xf>
    <xf numFmtId="0" fontId="13" fillId="0" borderId="0" xfId="2" applyFont="1" applyFill="1" applyBorder="1" applyAlignment="1">
      <alignment horizontal="left"/>
    </xf>
    <xf numFmtId="0" fontId="4" fillId="0" borderId="0" xfId="0" applyFont="1" applyBorder="1" applyAlignment="1"/>
    <xf numFmtId="0" fontId="21" fillId="2" borderId="1" xfId="4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2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0" fontId="21" fillId="2" borderId="0" xfId="2" applyFont="1" applyFill="1" applyBorder="1" applyAlignment="1">
      <alignment horizontal="center" vertical="center" wrapText="1"/>
    </xf>
    <xf numFmtId="0" fontId="21" fillId="4" borderId="0" xfId="2" applyNumberFormat="1" applyFont="1" applyFill="1" applyBorder="1" applyAlignment="1">
      <alignment horizontal="center"/>
    </xf>
    <xf numFmtId="0" fontId="21" fillId="2" borderId="0" xfId="2" applyFont="1" applyFill="1" applyBorder="1" applyAlignment="1">
      <alignment horizontal="center"/>
    </xf>
    <xf numFmtId="3" fontId="21" fillId="2" borderId="0" xfId="2" applyNumberFormat="1" applyFont="1" applyFill="1" applyBorder="1" applyAlignment="1">
      <alignment horizontal="center"/>
    </xf>
    <xf numFmtId="0" fontId="23" fillId="3" borderId="2" xfId="14" applyFont="1" applyFill="1" applyBorder="1" applyAlignment="1">
      <alignment horizontal="left" vertical="center"/>
    </xf>
    <xf numFmtId="0" fontId="23" fillId="3" borderId="14" xfId="14" applyFont="1" applyFill="1" applyBorder="1" applyAlignment="1">
      <alignment horizontal="center" vertical="center" wrapText="1"/>
    </xf>
    <xf numFmtId="0" fontId="23" fillId="3" borderId="2" xfId="14" applyFont="1" applyFill="1" applyBorder="1" applyAlignment="1">
      <alignment horizontal="center" vertical="center" wrapText="1"/>
    </xf>
    <xf numFmtId="167" fontId="13" fillId="0" borderId="0" xfId="1" applyNumberFormat="1" applyFont="1" applyFill="1" applyBorder="1" applyAlignment="1">
      <alignment horizontal="right" vertical="center" wrapText="1"/>
    </xf>
    <xf numFmtId="166" fontId="13" fillId="2" borderId="0" xfId="1" applyNumberFormat="1" applyFont="1" applyFill="1" applyBorder="1" applyAlignment="1">
      <alignment horizontal="right" vertical="center" wrapText="1"/>
    </xf>
    <xf numFmtId="0" fontId="23" fillId="2" borderId="2" xfId="14" applyFont="1" applyFill="1" applyBorder="1" applyAlignment="1">
      <alignment horizontal="left" vertical="center" wrapText="1"/>
    </xf>
    <xf numFmtId="167" fontId="21" fillId="0" borderId="2" xfId="1" applyNumberFormat="1" applyFont="1" applyFill="1" applyBorder="1" applyAlignment="1">
      <alignment horizontal="right" wrapText="1"/>
    </xf>
    <xf numFmtId="166" fontId="21" fillId="2" borderId="2" xfId="1" applyNumberFormat="1" applyFont="1" applyFill="1" applyBorder="1" applyAlignment="1">
      <alignment horizontal="right" wrapText="1"/>
    </xf>
    <xf numFmtId="167" fontId="13" fillId="0" borderId="1" xfId="1" applyNumberFormat="1" applyFont="1" applyFill="1" applyBorder="1" applyAlignment="1">
      <alignment horizontal="right" vertical="center" wrapText="1"/>
    </xf>
    <xf numFmtId="166" fontId="13" fillId="2" borderId="1" xfId="1" applyNumberFormat="1" applyFont="1" applyFill="1" applyBorder="1" applyAlignment="1">
      <alignment horizontal="right" vertical="center" wrapText="1"/>
    </xf>
    <xf numFmtId="166" fontId="0" fillId="0" borderId="0" xfId="0" applyNumberFormat="1"/>
    <xf numFmtId="177" fontId="18" fillId="0" borderId="0" xfId="23" applyNumberFormat="1" applyFont="1" applyBorder="1"/>
    <xf numFmtId="177" fontId="18" fillId="0" borderId="1" xfId="23" applyNumberFormat="1" applyFont="1" applyBorder="1"/>
    <xf numFmtId="177" fontId="17" fillId="0" borderId="2" xfId="23" applyNumberFormat="1" applyFont="1" applyBorder="1"/>
    <xf numFmtId="0" fontId="21" fillId="3" borderId="4" xfId="2" applyFont="1" applyFill="1" applyBorder="1" applyAlignment="1">
      <alignment horizontal="center" vertical="center" wrapText="1"/>
    </xf>
    <xf numFmtId="0" fontId="21" fillId="3" borderId="5" xfId="2" applyFont="1" applyFill="1" applyBorder="1" applyAlignment="1">
      <alignment horizontal="center" vertical="center" wrapText="1"/>
    </xf>
    <xf numFmtId="0" fontId="21" fillId="3" borderId="11" xfId="2" applyFont="1" applyFill="1" applyBorder="1" applyAlignment="1">
      <alignment horizontal="center" vertical="center" wrapText="1"/>
    </xf>
    <xf numFmtId="0" fontId="21" fillId="3" borderId="7" xfId="2" applyFont="1" applyFill="1" applyBorder="1" applyAlignment="1">
      <alignment horizontal="center" vertical="center" wrapText="1"/>
    </xf>
    <xf numFmtId="166" fontId="21" fillId="0" borderId="0" xfId="20" applyNumberFormat="1" applyFont="1" applyAlignment="1">
      <alignment horizontal="center" vertical="center"/>
    </xf>
    <xf numFmtId="166" fontId="13" fillId="2" borderId="0" xfId="20" applyNumberFormat="1" applyFont="1" applyFill="1" applyBorder="1" applyAlignment="1">
      <alignment horizontal="center" vertical="center"/>
    </xf>
    <xf numFmtId="166" fontId="13" fillId="2" borderId="1" xfId="20" applyNumberFormat="1" applyFont="1" applyFill="1" applyBorder="1" applyAlignment="1">
      <alignment horizontal="center" vertical="center"/>
    </xf>
    <xf numFmtId="41" fontId="21" fillId="2" borderId="0" xfId="23" applyFont="1" applyFill="1" applyBorder="1" applyAlignment="1">
      <alignment horizontal="center" vertical="center"/>
    </xf>
    <xf numFmtId="41" fontId="21" fillId="0" borderId="0" xfId="23" applyFont="1" applyFill="1" applyBorder="1" applyAlignment="1">
      <alignment horizontal="center" vertical="center"/>
    </xf>
    <xf numFmtId="41" fontId="13" fillId="2" borderId="0" xfId="23" applyFont="1" applyFill="1" applyBorder="1" applyAlignment="1">
      <alignment horizontal="center" vertical="center"/>
    </xf>
    <xf numFmtId="41" fontId="13" fillId="2" borderId="0" xfId="23" applyFont="1" applyFill="1" applyAlignment="1">
      <alignment horizontal="center" vertical="center"/>
    </xf>
    <xf numFmtId="41" fontId="13" fillId="0" borderId="0" xfId="23" applyFont="1" applyFill="1" applyAlignment="1">
      <alignment horizontal="center" vertical="center"/>
    </xf>
    <xf numFmtId="41" fontId="13" fillId="0" borderId="0" xfId="23" applyFont="1" applyFill="1" applyBorder="1" applyAlignment="1">
      <alignment horizontal="center" vertical="center"/>
    </xf>
    <xf numFmtId="41" fontId="13" fillId="2" borderId="1" xfId="23" applyFont="1" applyFill="1" applyBorder="1" applyAlignment="1">
      <alignment horizontal="center" vertical="center"/>
    </xf>
    <xf numFmtId="41" fontId="13" fillId="0" borderId="1" xfId="23" applyFont="1" applyFill="1" applyBorder="1" applyAlignment="1">
      <alignment horizontal="center" vertical="center"/>
    </xf>
    <xf numFmtId="178" fontId="0" fillId="0" borderId="0" xfId="23" applyNumberFormat="1" applyFont="1" applyAlignment="1"/>
    <xf numFmtId="164" fontId="0" fillId="0" borderId="0" xfId="1" applyNumberFormat="1" applyFont="1" applyAlignment="1"/>
    <xf numFmtId="0" fontId="21" fillId="3" borderId="5" xfId="4" applyFont="1" applyFill="1" applyBorder="1" applyAlignment="1">
      <alignment horizontal="center" vertical="center" wrapText="1"/>
    </xf>
    <xf numFmtId="167" fontId="21" fillId="3" borderId="9" xfId="20" applyNumberFormat="1" applyFont="1" applyFill="1" applyBorder="1" applyAlignment="1">
      <alignment horizontal="center" vertical="center" wrapText="1"/>
    </xf>
    <xf numFmtId="167" fontId="21" fillId="3" borderId="1" xfId="20" applyNumberFormat="1" applyFont="1" applyFill="1" applyBorder="1" applyAlignment="1">
      <alignment horizontal="center" vertical="center" wrapText="1"/>
    </xf>
    <xf numFmtId="167" fontId="21" fillId="3" borderId="5" xfId="20" applyNumberFormat="1" applyFont="1" applyFill="1" applyBorder="1" applyAlignment="1">
      <alignment horizontal="center" vertical="center" wrapText="1"/>
    </xf>
    <xf numFmtId="179" fontId="0" fillId="0" borderId="0" xfId="1" applyNumberFormat="1" applyFont="1" applyAlignment="1"/>
    <xf numFmtId="180" fontId="0" fillId="0" borderId="0" xfId="1" applyNumberFormat="1" applyFont="1" applyAlignment="1"/>
    <xf numFmtId="0" fontId="13" fillId="2" borderId="0" xfId="2" applyFont="1" applyFill="1" applyAlignment="1">
      <alignment horizontal="left"/>
    </xf>
    <xf numFmtId="0" fontId="32" fillId="0" borderId="0" xfId="2" applyFont="1" applyAlignment="1">
      <alignment horizontal="left" vertical="center"/>
    </xf>
    <xf numFmtId="0" fontId="32" fillId="0" borderId="0" xfId="2" applyFont="1" applyFill="1" applyAlignment="1">
      <alignment vertical="center"/>
    </xf>
    <xf numFmtId="181" fontId="5" fillId="5" borderId="0" xfId="1" applyNumberFormat="1" applyFont="1" applyFill="1" applyBorder="1" applyAlignment="1">
      <alignment horizontal="right" wrapText="1"/>
    </xf>
    <xf numFmtId="0" fontId="4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11" fillId="0" borderId="0" xfId="0" applyFont="1" applyBorder="1"/>
    <xf numFmtId="0" fontId="2" fillId="0" borderId="0" xfId="24" applyBorder="1"/>
    <xf numFmtId="182" fontId="5" fillId="0" borderId="0" xfId="24" applyNumberFormat="1" applyFont="1" applyBorder="1" applyAlignment="1">
      <alignment horizontal="right" vertical="center"/>
    </xf>
    <xf numFmtId="177" fontId="5" fillId="0" borderId="0" xfId="23" applyNumberFormat="1" applyFont="1" applyBorder="1" applyAlignment="1">
      <alignment horizontal="right" vertical="center"/>
    </xf>
    <xf numFmtId="41" fontId="5" fillId="0" borderId="0" xfId="23" applyFont="1" applyBorder="1" applyAlignment="1">
      <alignment horizontal="right" vertical="center"/>
    </xf>
    <xf numFmtId="183" fontId="5" fillId="0" borderId="0" xfId="24" applyNumberFormat="1" applyFont="1" applyBorder="1" applyAlignment="1">
      <alignment horizontal="right" vertical="center"/>
    </xf>
    <xf numFmtId="41" fontId="5" fillId="0" borderId="1" xfId="23" applyFont="1" applyBorder="1" applyAlignment="1">
      <alignment horizontal="right" vertical="center"/>
    </xf>
    <xf numFmtId="177" fontId="5" fillId="0" borderId="1" xfId="23" applyNumberFormat="1" applyFont="1" applyBorder="1" applyAlignment="1">
      <alignment horizontal="right" vertical="center"/>
    </xf>
    <xf numFmtId="184" fontId="5" fillId="0" borderId="0" xfId="24" applyNumberFormat="1" applyFont="1" applyBorder="1" applyAlignment="1">
      <alignment horizontal="right" vertical="center"/>
    </xf>
    <xf numFmtId="169" fontId="5" fillId="0" borderId="0" xfId="24" applyNumberFormat="1" applyFont="1" applyBorder="1" applyAlignment="1">
      <alignment horizontal="right" vertical="center"/>
    </xf>
    <xf numFmtId="2" fontId="5" fillId="0" borderId="0" xfId="24" applyNumberFormat="1" applyFont="1" applyBorder="1" applyAlignment="1">
      <alignment horizontal="right" vertical="center"/>
    </xf>
    <xf numFmtId="0" fontId="21" fillId="3" borderId="7" xfId="2" applyFont="1" applyFill="1" applyBorder="1" applyAlignment="1">
      <alignment horizontal="right" vertical="center" wrapText="1"/>
    </xf>
    <xf numFmtId="0" fontId="21" fillId="3" borderId="19" xfId="2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172" fontId="13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2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172" fontId="13" fillId="0" borderId="0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2" fontId="13" fillId="0" borderId="1" xfId="0" applyNumberFormat="1" applyFont="1" applyFill="1" applyBorder="1" applyAlignment="1">
      <alignment horizontal="center" vertical="center"/>
    </xf>
    <xf numFmtId="172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8" fillId="0" borderId="0" xfId="23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3" fontId="18" fillId="0" borderId="0" xfId="0" applyNumberFormat="1" applyFont="1" applyFill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3" fontId="18" fillId="0" borderId="0" xfId="0" applyNumberFormat="1" applyFont="1"/>
    <xf numFmtId="167" fontId="13" fillId="0" borderId="0" xfId="1" applyNumberFormat="1" applyFont="1" applyFill="1" applyAlignment="1">
      <alignment horizontal="right" vertical="center"/>
    </xf>
    <xf numFmtId="3" fontId="0" fillId="0" borderId="1" xfId="0" applyNumberFormat="1" applyBorder="1"/>
    <xf numFmtId="172" fontId="13" fillId="2" borderId="0" xfId="2" applyNumberFormat="1" applyFont="1" applyFill="1" applyBorder="1" applyAlignment="1">
      <alignment horizontal="right"/>
    </xf>
    <xf numFmtId="0" fontId="13" fillId="4" borderId="0" xfId="2" applyFont="1" applyFill="1" applyBorder="1" applyAlignment="1">
      <alignment horizontal="right"/>
    </xf>
    <xf numFmtId="174" fontId="13" fillId="2" borderId="0" xfId="2" applyNumberFormat="1" applyFont="1" applyFill="1" applyBorder="1" applyAlignment="1">
      <alignment horizontal="right"/>
    </xf>
    <xf numFmtId="3" fontId="13" fillId="2" borderId="0" xfId="2" applyNumberFormat="1" applyFont="1" applyFill="1" applyBorder="1" applyAlignment="1">
      <alignment horizontal="right"/>
    </xf>
    <xf numFmtId="175" fontId="5" fillId="0" borderId="0" xfId="1" applyNumberFormat="1" applyFont="1" applyFill="1" applyBorder="1" applyAlignment="1">
      <alignment horizontal="right" wrapText="1"/>
    </xf>
    <xf numFmtId="185" fontId="13" fillId="0" borderId="0" xfId="2" applyNumberFormat="1" applyFont="1" applyFill="1" applyBorder="1" applyAlignment="1">
      <alignment horizontal="right"/>
    </xf>
    <xf numFmtId="3" fontId="13" fillId="2" borderId="0" xfId="2" applyNumberFormat="1" applyFont="1" applyFill="1" applyBorder="1" applyAlignment="1"/>
    <xf numFmtId="3" fontId="13" fillId="2" borderId="1" xfId="2" applyNumberFormat="1" applyFont="1" applyFill="1" applyBorder="1" applyAlignment="1"/>
    <xf numFmtId="3" fontId="4" fillId="2" borderId="0" xfId="2" applyNumberFormat="1" applyFont="1" applyFill="1" applyBorder="1" applyAlignment="1">
      <alignment horizontal="center"/>
    </xf>
    <xf numFmtId="169" fontId="4" fillId="2" borderId="0" xfId="2" applyNumberFormat="1" applyFont="1" applyFill="1" applyBorder="1" applyAlignment="1">
      <alignment horizontal="center"/>
    </xf>
    <xf numFmtId="0" fontId="17" fillId="3" borderId="20" xfId="12" applyFont="1" applyFill="1" applyBorder="1" applyAlignment="1">
      <alignment horizontal="center" wrapText="1"/>
    </xf>
    <xf numFmtId="0" fontId="18" fillId="2" borderId="0" xfId="12" applyFont="1" applyFill="1" applyBorder="1" applyAlignment="1">
      <alignment wrapText="1"/>
    </xf>
    <xf numFmtId="3" fontId="18" fillId="2" borderId="0" xfId="12" applyNumberFormat="1" applyFont="1" applyFill="1" applyBorder="1" applyAlignment="1">
      <alignment horizontal="center" wrapText="1"/>
    </xf>
    <xf numFmtId="3" fontId="18" fillId="2" borderId="0" xfId="12" applyNumberFormat="1" applyFont="1" applyFill="1" applyAlignment="1">
      <alignment horizontal="center" wrapText="1"/>
    </xf>
    <xf numFmtId="0" fontId="17" fillId="3" borderId="20" xfId="12" applyFont="1" applyFill="1" applyBorder="1" applyAlignment="1">
      <alignment vertical="center" wrapText="1"/>
    </xf>
    <xf numFmtId="3" fontId="17" fillId="3" borderId="20" xfId="12" applyNumberFormat="1" applyFont="1" applyFill="1" applyBorder="1" applyAlignment="1">
      <alignment horizontal="center" vertical="center" wrapText="1"/>
    </xf>
    <xf numFmtId="171" fontId="0" fillId="0" borderId="0" xfId="0" applyNumberFormat="1"/>
    <xf numFmtId="3" fontId="13" fillId="2" borderId="0" xfId="0" applyNumberFormat="1" applyFont="1" applyFill="1" applyAlignment="1">
      <alignment horizontal="center"/>
    </xf>
    <xf numFmtId="0" fontId="46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169" fontId="13" fillId="2" borderId="5" xfId="23" applyNumberFormat="1" applyFont="1" applyFill="1" applyBorder="1" applyAlignment="1">
      <alignment horizontal="center" vertical="center" wrapText="1"/>
    </xf>
    <xf numFmtId="169" fontId="13" fillId="2" borderId="4" xfId="23" applyNumberFormat="1" applyFont="1" applyFill="1" applyBorder="1" applyAlignment="1">
      <alignment horizontal="center" vertical="center" wrapText="1"/>
    </xf>
    <xf numFmtId="0" fontId="46" fillId="0" borderId="5" xfId="0" applyFont="1" applyBorder="1" applyAlignment="1">
      <alignment horizontal="left" vertical="center" wrapText="1"/>
    </xf>
    <xf numFmtId="172" fontId="13" fillId="2" borderId="5" xfId="1" applyNumberFormat="1" applyFont="1" applyFill="1" applyBorder="1" applyAlignment="1">
      <alignment horizontal="center" vertical="center" wrapText="1"/>
    </xf>
    <xf numFmtId="172" fontId="13" fillId="2" borderId="4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5" fillId="3" borderId="5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1" fillId="2" borderId="0" xfId="2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wrapText="1"/>
    </xf>
    <xf numFmtId="0" fontId="21" fillId="3" borderId="4" xfId="2" applyFont="1" applyFill="1" applyBorder="1" applyAlignment="1">
      <alignment horizontal="center" vertical="center" wrapText="1"/>
    </xf>
    <xf numFmtId="0" fontId="21" fillId="3" borderId="5" xfId="2" applyFont="1" applyFill="1" applyBorder="1" applyAlignment="1">
      <alignment horizontal="center" vertical="center" wrapText="1"/>
    </xf>
    <xf numFmtId="0" fontId="21" fillId="3" borderId="11" xfId="2" applyFont="1" applyFill="1" applyBorder="1" applyAlignment="1">
      <alignment horizontal="center" vertical="center" wrapText="1"/>
    </xf>
    <xf numFmtId="0" fontId="4" fillId="2" borderId="0" xfId="14" applyFont="1" applyFill="1" applyBorder="1" applyAlignment="1">
      <alignment horizontal="left" wrapText="1"/>
    </xf>
    <xf numFmtId="0" fontId="14" fillId="0" borderId="0" xfId="0" applyFont="1" applyAlignment="1">
      <alignment horizontal="left"/>
    </xf>
    <xf numFmtId="0" fontId="17" fillId="3" borderId="2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2" xfId="0" applyFont="1" applyFill="1" applyBorder="1" applyAlignment="1">
      <alignment horizontal="right" vertical="center"/>
    </xf>
    <xf numFmtId="0" fontId="17" fillId="3" borderId="13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32" fillId="0" borderId="0" xfId="2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1" fillId="3" borderId="2" xfId="2" applyFont="1" applyFill="1" applyBorder="1" applyAlignment="1">
      <alignment horizontal="left" vertical="center"/>
    </xf>
    <xf numFmtId="0" fontId="21" fillId="3" borderId="1" xfId="2" applyFont="1" applyFill="1" applyBorder="1" applyAlignment="1">
      <alignment horizontal="left" vertical="center"/>
    </xf>
    <xf numFmtId="0" fontId="21" fillId="3" borderId="3" xfId="2" applyFont="1" applyFill="1" applyBorder="1" applyAlignment="1">
      <alignment horizontal="center" vertical="center" wrapText="1"/>
    </xf>
    <xf numFmtId="0" fontId="21" fillId="3" borderId="14" xfId="2" applyFont="1" applyFill="1" applyBorder="1" applyAlignment="1">
      <alignment horizontal="center" vertical="center" wrapText="1"/>
    </xf>
    <xf numFmtId="0" fontId="21" fillId="3" borderId="10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/>
    </xf>
    <xf numFmtId="0" fontId="3" fillId="0" borderId="1" xfId="3" applyFont="1" applyBorder="1" applyAlignment="1">
      <alignment horizontal="left" vertical="center" wrapText="1"/>
    </xf>
    <xf numFmtId="0" fontId="35" fillId="2" borderId="2" xfId="2" applyFont="1" applyFill="1" applyBorder="1" applyAlignment="1">
      <alignment horizontal="left" vertical="center" wrapText="1"/>
    </xf>
    <xf numFmtId="0" fontId="4" fillId="2" borderId="0" xfId="2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2" applyFont="1" applyAlignment="1">
      <alignment horizontal="left"/>
    </xf>
    <xf numFmtId="0" fontId="3" fillId="0" borderId="0" xfId="4" applyFont="1" applyAlignment="1">
      <alignment horizontal="left" vertical="center" wrapText="1"/>
    </xf>
    <xf numFmtId="0" fontId="21" fillId="3" borderId="2" xfId="4" applyFont="1" applyFill="1" applyBorder="1" applyAlignment="1">
      <alignment horizontal="left" vertical="center" wrapText="1"/>
    </xf>
    <xf numFmtId="0" fontId="21" fillId="3" borderId="1" xfId="4" applyFont="1" applyFill="1" applyBorder="1" applyAlignment="1">
      <alignment horizontal="left" vertical="center" wrapText="1"/>
    </xf>
    <xf numFmtId="0" fontId="21" fillId="3" borderId="14" xfId="4" applyFont="1" applyFill="1" applyBorder="1" applyAlignment="1">
      <alignment horizontal="center" vertical="center" wrapText="1"/>
    </xf>
    <xf numFmtId="0" fontId="21" fillId="3" borderId="10" xfId="4" applyFont="1" applyFill="1" applyBorder="1" applyAlignment="1">
      <alignment horizontal="center" vertical="center" wrapText="1"/>
    </xf>
    <xf numFmtId="0" fontId="21" fillId="3" borderId="3" xfId="4" applyFont="1" applyFill="1" applyBorder="1" applyAlignment="1">
      <alignment horizontal="center" vertical="center"/>
    </xf>
    <xf numFmtId="0" fontId="21" fillId="3" borderId="4" xfId="4" applyFont="1" applyFill="1" applyBorder="1" applyAlignment="1">
      <alignment horizontal="center" vertical="center"/>
    </xf>
    <xf numFmtId="167" fontId="21" fillId="3" borderId="3" xfId="20" applyNumberFormat="1" applyFont="1" applyFill="1" applyBorder="1" applyAlignment="1">
      <alignment horizontal="center" vertical="center" wrapText="1"/>
    </xf>
    <xf numFmtId="0" fontId="35" fillId="2" borderId="0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left"/>
    </xf>
    <xf numFmtId="0" fontId="35" fillId="2" borderId="0" xfId="2" applyFont="1" applyFill="1" applyBorder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21" fillId="3" borderId="15" xfId="2" applyFont="1" applyFill="1" applyBorder="1" applyAlignment="1">
      <alignment horizontal="left" vertical="center" wrapText="1"/>
    </xf>
    <xf numFmtId="0" fontId="21" fillId="3" borderId="18" xfId="2" applyFont="1" applyFill="1" applyBorder="1" applyAlignment="1">
      <alignment horizontal="left" vertical="center" wrapText="1"/>
    </xf>
    <xf numFmtId="0" fontId="21" fillId="3" borderId="6" xfId="2" applyFont="1" applyFill="1" applyBorder="1" applyAlignment="1">
      <alignment horizontal="center" vertical="center" wrapText="1"/>
    </xf>
    <xf numFmtId="0" fontId="21" fillId="3" borderId="7" xfId="2" applyFont="1" applyFill="1" applyBorder="1" applyAlignment="1">
      <alignment horizontal="center" vertical="center" wrapText="1"/>
    </xf>
    <xf numFmtId="0" fontId="21" fillId="3" borderId="16" xfId="2" applyFont="1" applyFill="1" applyBorder="1" applyAlignment="1">
      <alignment horizontal="center" vertical="center" wrapText="1"/>
    </xf>
    <xf numFmtId="0" fontId="21" fillId="3" borderId="17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7" fillId="3" borderId="15" xfId="0" applyFont="1" applyFill="1" applyBorder="1" applyAlignment="1">
      <alignment horizontal="left" vertical="center" wrapText="1"/>
    </xf>
    <xf numFmtId="0" fontId="17" fillId="3" borderId="18" xfId="0" applyFont="1" applyFill="1" applyBorder="1" applyAlignment="1">
      <alignment horizontal="left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/>
    </xf>
    <xf numFmtId="0" fontId="4" fillId="0" borderId="0" xfId="3" applyFont="1" applyAlignment="1">
      <alignment horizontal="left"/>
    </xf>
    <xf numFmtId="0" fontId="3" fillId="2" borderId="0" xfId="2" applyFont="1" applyFill="1" applyBorder="1" applyAlignment="1">
      <alignment horizontal="left" vertical="center" wrapText="1"/>
    </xf>
    <xf numFmtId="0" fontId="3" fillId="2" borderId="7" xfId="2" applyFont="1" applyFill="1" applyBorder="1" applyAlignment="1">
      <alignment horizontal="left" vertical="center" wrapText="1"/>
    </xf>
    <xf numFmtId="0" fontId="17" fillId="3" borderId="6" xfId="12" applyFont="1" applyFill="1" applyBorder="1" applyAlignment="1">
      <alignment horizontal="left" vertical="center" wrapText="1"/>
    </xf>
    <xf numFmtId="0" fontId="17" fillId="3" borderId="7" xfId="12" applyFont="1" applyFill="1" applyBorder="1" applyAlignment="1">
      <alignment horizontal="left" vertical="center" wrapText="1"/>
    </xf>
    <xf numFmtId="0" fontId="17" fillId="3" borderId="20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center"/>
    </xf>
  </cellXfs>
  <cellStyles count="25">
    <cellStyle name="Euro" xfId="5"/>
    <cellStyle name="Euro 2" xfId="6"/>
    <cellStyle name="Millares" xfId="1" builtinId="3"/>
    <cellStyle name="Millares [0]" xfId="23" builtinId="6"/>
    <cellStyle name="Millares 2" xfId="7"/>
    <cellStyle name="Millares 2 2" xfId="8"/>
    <cellStyle name="Millares 2 2 2 2" xfId="16"/>
    <cellStyle name="Millares 3" xfId="9"/>
    <cellStyle name="Millares 4" xfId="10"/>
    <cellStyle name="Millares 5" xfId="20"/>
    <cellStyle name="Millares 6" xfId="21"/>
    <cellStyle name="Normal" xfId="0" builtinId="0"/>
    <cellStyle name="Normal 2" xfId="11"/>
    <cellStyle name="Normal 2 2" xfId="2"/>
    <cellStyle name="Normal 2 2 2 2" xfId="15"/>
    <cellStyle name="Normal 3" xfId="12"/>
    <cellStyle name="Normal 3 2" xfId="22"/>
    <cellStyle name="Normal 4" xfId="13"/>
    <cellStyle name="Normal 5" xfId="3"/>
    <cellStyle name="Normal 6" xfId="4"/>
    <cellStyle name="Normal 7" xfId="17"/>
    <cellStyle name="Normal_ANEXO_1_CUADRO_1" xfId="24"/>
    <cellStyle name="Normal_ANEXO_1_CUADRO_2" xfId="19"/>
    <cellStyle name="Normal_ANEXO_1_CUADRO_3" xfId="18"/>
    <cellStyle name="Normal_Hoja1" xfId="14"/>
  </cellStyles>
  <dxfs count="0"/>
  <tableStyles count="0" defaultTableStyle="TableStyleMedium2" defaultPivotStyle="PivotStyleLight16"/>
  <colors>
    <mruColors>
      <color rgb="FFFF99CC"/>
      <color rgb="FF995FE7"/>
      <color rgb="FFB573F7"/>
      <color rgb="FFA18DB9"/>
      <color rgb="FFFFCCFF"/>
      <color rgb="FFFFCCCC"/>
      <color rgb="FFFFFFCC"/>
      <color rgb="FFBA8CB8"/>
      <color rgb="FFC474F6"/>
      <color rgb="FFC27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DIA/Downloads/boletin_POBREZA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ina2020/Nidia/Carpeta2021/Pobreza/Sonia9-022021/&#250;ltima%20version/Susana/boletin_POBREZA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_4"/>
      <sheetName val="Gráfico_5 "/>
      <sheetName val="Cuadros_3"/>
      <sheetName val="Gráfico_6"/>
    </sheetNames>
    <sheetDataSet>
      <sheetData sheetId="0">
        <row r="23">
          <cell r="F23" t="str">
            <v>Total País 1/</v>
          </cell>
          <cell r="H23">
            <v>-32.151037681211612</v>
          </cell>
        </row>
        <row r="24">
          <cell r="F24" t="str">
            <v>Área Urbana</v>
          </cell>
          <cell r="H24">
            <v>-31.218840524402474</v>
          </cell>
        </row>
        <row r="25">
          <cell r="F25" t="str">
            <v>Área Rural</v>
          </cell>
          <cell r="H25">
            <v>-33.199328699975709</v>
          </cell>
        </row>
      </sheetData>
      <sheetData sheetId="1">
        <row r="26">
          <cell r="D26">
            <v>2013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_4"/>
      <sheetName val="Gráfico_5 "/>
      <sheetName val="Cuadros_3"/>
      <sheetName val="Gráfico_6"/>
    </sheetNames>
    <sheetDataSet>
      <sheetData sheetId="0"/>
      <sheetData sheetId="1"/>
      <sheetData sheetId="2"/>
      <sheetData sheetId="3">
        <row r="34">
          <cell r="C34">
            <v>2013</v>
          </cell>
          <cell r="D34">
            <v>-4.7788212770805405</v>
          </cell>
          <cell r="E34">
            <v>4.7788212770805405</v>
          </cell>
        </row>
        <row r="35">
          <cell r="C35">
            <v>2014</v>
          </cell>
          <cell r="D35">
            <v>-4.9098788982612973</v>
          </cell>
          <cell r="E35">
            <v>4.9098788982612973</v>
          </cell>
        </row>
        <row r="36">
          <cell r="C36">
            <v>2015</v>
          </cell>
          <cell r="D36">
            <v>-4.6576419007630907</v>
          </cell>
          <cell r="E36">
            <v>4.6576419007630907</v>
          </cell>
        </row>
        <row r="37">
          <cell r="C37">
            <v>2016</v>
          </cell>
          <cell r="D37">
            <v>-4.7232217910895287</v>
          </cell>
          <cell r="E37">
            <v>4.7232217910895287</v>
          </cell>
        </row>
        <row r="38">
          <cell r="C38">
            <v>2017</v>
          </cell>
          <cell r="D38">
            <v>-3.8182631481173268</v>
          </cell>
          <cell r="E38">
            <v>3.8182631481173268</v>
          </cell>
        </row>
        <row r="39">
          <cell r="C39">
            <v>2018</v>
          </cell>
          <cell r="D39">
            <v>-3.7413061860832237</v>
          </cell>
          <cell r="E39">
            <v>3.7413061860832237</v>
          </cell>
        </row>
        <row r="40">
          <cell r="C40">
            <v>2019</v>
          </cell>
          <cell r="D40">
            <v>-3.4621756553297298</v>
          </cell>
          <cell r="E40">
            <v>3.4621756553297298</v>
          </cell>
        </row>
        <row r="41">
          <cell r="C41">
            <v>2020</v>
          </cell>
          <cell r="D41">
            <v>-3.8333572349952889</v>
          </cell>
          <cell r="E41">
            <v>3.8333572349952889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showGridLines="0" zoomScale="80" zoomScaleNormal="80" workbookViewId="0">
      <selection activeCell="E30" sqref="E30"/>
    </sheetView>
  </sheetViews>
  <sheetFormatPr baseColWidth="10" defaultRowHeight="14.25" x14ac:dyDescent="0.25"/>
  <cols>
    <col min="1" max="1" width="4.5703125" style="26" customWidth="1"/>
    <col min="2" max="2" width="11.5703125" style="26" customWidth="1"/>
    <col min="3" max="3" width="25.42578125" style="26" customWidth="1"/>
    <col min="4" max="4" width="44.7109375" style="26" customWidth="1"/>
    <col min="5" max="5" width="8.85546875" style="26" customWidth="1"/>
    <col min="6" max="6" width="11.42578125" style="26" customWidth="1"/>
    <col min="7" max="7" width="10" style="26" customWidth="1"/>
    <col min="8" max="8" width="9.7109375" style="26" customWidth="1"/>
    <col min="9" max="16384" width="11.42578125" style="26"/>
  </cols>
  <sheetData>
    <row r="1" spans="2:10" ht="18.75" customHeight="1" x14ac:dyDescent="0.25"/>
    <row r="2" spans="2:10" ht="35.25" customHeight="1" x14ac:dyDescent="0.25">
      <c r="B2" s="270" t="s">
        <v>110</v>
      </c>
      <c r="C2" s="270"/>
      <c r="D2" s="270"/>
      <c r="E2" s="270"/>
      <c r="F2" s="270"/>
      <c r="G2" s="270"/>
    </row>
    <row r="3" spans="2:10" ht="21.75" customHeight="1" x14ac:dyDescent="0.25">
      <c r="B3" s="271" t="s">
        <v>51</v>
      </c>
      <c r="C3" s="271" t="s">
        <v>52</v>
      </c>
      <c r="D3" s="271" t="s">
        <v>53</v>
      </c>
      <c r="E3" s="271" t="s">
        <v>54</v>
      </c>
      <c r="F3" s="271"/>
      <c r="G3" s="271"/>
      <c r="J3" s="135"/>
    </row>
    <row r="4" spans="2:10" ht="35.25" customHeight="1" x14ac:dyDescent="0.2">
      <c r="B4" s="272"/>
      <c r="C4" s="272"/>
      <c r="D4" s="272"/>
      <c r="E4" s="27" t="s">
        <v>56</v>
      </c>
      <c r="F4" s="27" t="s">
        <v>32</v>
      </c>
      <c r="G4" s="27" t="s">
        <v>39</v>
      </c>
      <c r="J4" s="31"/>
    </row>
    <row r="5" spans="2:10" ht="66" customHeight="1" x14ac:dyDescent="0.2">
      <c r="B5" s="261" t="s">
        <v>55</v>
      </c>
      <c r="C5" s="262" t="s">
        <v>178</v>
      </c>
      <c r="D5" s="262" t="s">
        <v>65</v>
      </c>
      <c r="E5" s="263">
        <v>26.862384238744816</v>
      </c>
      <c r="F5" s="263">
        <v>22.653964936614955</v>
      </c>
      <c r="G5" s="264">
        <v>33.955953242129532</v>
      </c>
      <c r="J5" s="30"/>
    </row>
    <row r="6" spans="2:10" ht="52.5" customHeight="1" x14ac:dyDescent="0.2">
      <c r="B6" s="261" t="s">
        <v>68</v>
      </c>
      <c r="C6" s="265" t="s">
        <v>74</v>
      </c>
      <c r="D6" s="262" t="s">
        <v>66</v>
      </c>
      <c r="E6" s="266">
        <v>3.9084572602428755</v>
      </c>
      <c r="F6" s="267">
        <v>1.8420537462776416</v>
      </c>
      <c r="G6" s="267">
        <v>7.391517018031414</v>
      </c>
      <c r="J6" s="30"/>
    </row>
    <row r="7" spans="2:10" s="58" customFormat="1" ht="13.5" customHeight="1" x14ac:dyDescent="0.2">
      <c r="B7" s="268" t="s">
        <v>161</v>
      </c>
      <c r="C7" s="268"/>
      <c r="D7" s="268"/>
      <c r="E7" s="268"/>
      <c r="F7" s="268"/>
      <c r="G7" s="268"/>
      <c r="J7" s="136"/>
    </row>
    <row r="8" spans="2:10" s="58" customFormat="1" ht="13.5" customHeight="1" x14ac:dyDescent="0.2">
      <c r="B8" s="269" t="s">
        <v>111</v>
      </c>
      <c r="C8" s="269"/>
      <c r="D8" s="269"/>
      <c r="E8" s="269"/>
      <c r="F8" s="269"/>
      <c r="G8" s="269"/>
    </row>
    <row r="9" spans="2:10" s="58" customFormat="1" ht="13.5" customHeight="1" x14ac:dyDescent="0.2">
      <c r="B9" s="268" t="s">
        <v>73</v>
      </c>
      <c r="C9" s="268"/>
      <c r="D9" s="268"/>
      <c r="E9" s="268"/>
      <c r="F9" s="268"/>
      <c r="G9" s="268"/>
    </row>
    <row r="10" spans="2:10" s="58" customFormat="1" ht="13.5" customHeight="1" x14ac:dyDescent="0.2">
      <c r="B10" s="268" t="s">
        <v>67</v>
      </c>
      <c r="C10" s="268"/>
      <c r="D10" s="268"/>
      <c r="E10" s="268"/>
      <c r="F10" s="268"/>
      <c r="G10" s="268"/>
    </row>
  </sheetData>
  <mergeCells count="9">
    <mergeCell ref="B10:G10"/>
    <mergeCell ref="B7:G7"/>
    <mergeCell ref="B8:G8"/>
    <mergeCell ref="B9:G9"/>
    <mergeCell ref="B2:G2"/>
    <mergeCell ref="B3:B4"/>
    <mergeCell ref="C3:C4"/>
    <mergeCell ref="D3:D4"/>
    <mergeCell ref="E3:G3"/>
  </mergeCells>
  <pageMargins left="0.2" right="0.38" top="0.75" bottom="0.75" header="0.3" footer="0.3"/>
  <pageSetup paperSize="4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K78"/>
  <sheetViews>
    <sheetView showGridLines="0" zoomScaleNormal="100" workbookViewId="0">
      <selection activeCell="J10" sqref="J10"/>
    </sheetView>
  </sheetViews>
  <sheetFormatPr baseColWidth="10" defaultRowHeight="15" x14ac:dyDescent="0.25"/>
  <cols>
    <col min="1" max="1" width="8.28515625" style="21" customWidth="1"/>
    <col min="2" max="2" width="16.28515625" style="21" customWidth="1"/>
    <col min="3" max="3" width="11.5703125" style="21" customWidth="1"/>
    <col min="4" max="4" width="11.28515625" style="21" customWidth="1"/>
    <col min="5" max="5" width="10.7109375" style="21" customWidth="1"/>
    <col min="6" max="6" width="11.28515625" style="21" customWidth="1"/>
    <col min="7" max="7" width="10" style="21" customWidth="1"/>
    <col min="8" max="16384" width="11.42578125" style="21"/>
  </cols>
  <sheetData>
    <row r="2" spans="2:11" ht="18.75" customHeight="1" x14ac:dyDescent="0.25">
      <c r="B2" s="286" t="s">
        <v>62</v>
      </c>
      <c r="C2" s="286"/>
      <c r="D2" s="286"/>
      <c r="E2" s="286"/>
      <c r="F2" s="286"/>
      <c r="G2" s="286"/>
    </row>
    <row r="3" spans="2:11" x14ac:dyDescent="0.25">
      <c r="B3" s="311" t="s">
        <v>133</v>
      </c>
      <c r="C3" s="311"/>
      <c r="D3" s="311"/>
      <c r="E3" s="311"/>
      <c r="F3" s="311"/>
      <c r="G3" s="311"/>
    </row>
    <row r="4" spans="2:11" ht="17.25" customHeight="1" thickBot="1" x14ac:dyDescent="0.3">
      <c r="B4" s="321"/>
      <c r="C4" s="321"/>
      <c r="D4" s="321"/>
      <c r="E4" s="321"/>
      <c r="F4" s="321"/>
      <c r="G4" s="321"/>
    </row>
    <row r="5" spans="2:11" ht="28.5" customHeight="1" thickBot="1" x14ac:dyDescent="0.3">
      <c r="B5" s="72" t="s">
        <v>134</v>
      </c>
      <c r="C5" s="72" t="s">
        <v>31</v>
      </c>
      <c r="D5" s="72" t="s">
        <v>40</v>
      </c>
      <c r="E5" s="72" t="s">
        <v>135</v>
      </c>
      <c r="F5" s="72" t="s">
        <v>28</v>
      </c>
      <c r="G5" s="72" t="s">
        <v>1</v>
      </c>
    </row>
    <row r="6" spans="2:11" ht="13.5" customHeight="1" x14ac:dyDescent="0.25">
      <c r="B6" s="73" t="s">
        <v>43</v>
      </c>
      <c r="C6" s="73"/>
      <c r="D6" s="73"/>
      <c r="E6" s="73"/>
      <c r="F6" s="73"/>
      <c r="G6" s="73"/>
    </row>
    <row r="7" spans="2:11" ht="13.5" customHeight="1" x14ac:dyDescent="0.25">
      <c r="B7" s="232" t="s">
        <v>29</v>
      </c>
      <c r="C7" s="233">
        <v>595017</v>
      </c>
      <c r="D7" s="234">
        <v>1415783</v>
      </c>
      <c r="E7" s="234">
        <v>2010800</v>
      </c>
      <c r="F7" s="234">
        <v>2948175</v>
      </c>
      <c r="G7" s="234">
        <v>4958975</v>
      </c>
      <c r="H7" s="43"/>
    </row>
    <row r="8" spans="2:11" ht="13.5" customHeight="1" x14ac:dyDescent="0.25">
      <c r="B8" s="232">
        <v>1999</v>
      </c>
      <c r="C8" s="234">
        <v>588770</v>
      </c>
      <c r="D8" s="234">
        <v>1692444</v>
      </c>
      <c r="E8" s="234">
        <v>2281214</v>
      </c>
      <c r="F8" s="234">
        <v>2817255</v>
      </c>
      <c r="G8" s="234">
        <v>5098469</v>
      </c>
    </row>
    <row r="9" spans="2:11" ht="13.5" customHeight="1" x14ac:dyDescent="0.25">
      <c r="B9" s="232" t="s">
        <v>30</v>
      </c>
      <c r="C9" s="234">
        <v>605930</v>
      </c>
      <c r="D9" s="234">
        <v>1766544</v>
      </c>
      <c r="E9" s="234">
        <v>2372474</v>
      </c>
      <c r="F9" s="234">
        <v>2885467</v>
      </c>
      <c r="G9" s="234">
        <v>5257941</v>
      </c>
      <c r="H9" s="43"/>
    </row>
    <row r="10" spans="2:11" ht="13.5" customHeight="1" x14ac:dyDescent="0.25">
      <c r="B10" s="232">
        <v>2002</v>
      </c>
      <c r="C10" s="234">
        <v>873712</v>
      </c>
      <c r="D10" s="234">
        <v>2237863</v>
      </c>
      <c r="E10" s="234">
        <v>3111575</v>
      </c>
      <c r="F10" s="234">
        <v>2279340</v>
      </c>
      <c r="G10" s="234">
        <v>5390915</v>
      </c>
      <c r="K10" s="4"/>
    </row>
    <row r="11" spans="2:11" ht="13.5" customHeight="1" x14ac:dyDescent="0.25">
      <c r="B11" s="232">
        <v>2003</v>
      </c>
      <c r="C11" s="234">
        <v>690075</v>
      </c>
      <c r="D11" s="234">
        <v>2130823</v>
      </c>
      <c r="E11" s="234">
        <v>2820898</v>
      </c>
      <c r="F11" s="234">
        <v>2664182</v>
      </c>
      <c r="G11" s="234">
        <v>5485080</v>
      </c>
    </row>
    <row r="12" spans="2:11" ht="13.5" customHeight="1" x14ac:dyDescent="0.25">
      <c r="B12" s="232">
        <v>2004</v>
      </c>
      <c r="C12" s="234">
        <v>505968</v>
      </c>
      <c r="D12" s="234">
        <v>2217415</v>
      </c>
      <c r="E12" s="234">
        <v>2723383</v>
      </c>
      <c r="F12" s="234">
        <v>2859058</v>
      </c>
      <c r="G12" s="234">
        <v>5582441</v>
      </c>
    </row>
    <row r="13" spans="2:11" ht="13.5" customHeight="1" x14ac:dyDescent="0.25">
      <c r="B13" s="232">
        <v>2005</v>
      </c>
      <c r="C13" s="234">
        <v>514333</v>
      </c>
      <c r="D13" s="234">
        <v>2026308</v>
      </c>
      <c r="E13" s="234">
        <v>2540641</v>
      </c>
      <c r="F13" s="234">
        <v>3123228</v>
      </c>
      <c r="G13" s="234">
        <v>5663869</v>
      </c>
    </row>
    <row r="14" spans="2:11" ht="13.5" customHeight="1" x14ac:dyDescent="0.25">
      <c r="B14" s="232">
        <v>2006</v>
      </c>
      <c r="C14" s="234">
        <v>877569</v>
      </c>
      <c r="D14" s="234">
        <v>1946105</v>
      </c>
      <c r="E14" s="234">
        <v>2823674</v>
      </c>
      <c r="F14" s="234">
        <v>2956457</v>
      </c>
      <c r="G14" s="234">
        <v>5780131</v>
      </c>
    </row>
    <row r="15" spans="2:11" ht="13.5" customHeight="1" x14ac:dyDescent="0.25">
      <c r="B15" s="232">
        <v>2007</v>
      </c>
      <c r="C15" s="234">
        <v>818230</v>
      </c>
      <c r="D15" s="234">
        <v>1844042</v>
      </c>
      <c r="E15" s="234">
        <v>2662272</v>
      </c>
      <c r="F15" s="234">
        <v>3211094</v>
      </c>
      <c r="G15" s="234">
        <v>5873366</v>
      </c>
      <c r="I15" s="32"/>
      <c r="J15" s="22"/>
      <c r="K15" s="22"/>
    </row>
    <row r="16" spans="2:11" ht="13.5" customHeight="1" x14ac:dyDescent="0.25">
      <c r="B16" s="232">
        <v>2008</v>
      </c>
      <c r="C16" s="234">
        <v>625348</v>
      </c>
      <c r="D16" s="234">
        <v>1954650</v>
      </c>
      <c r="E16" s="234">
        <v>2579998</v>
      </c>
      <c r="F16" s="234">
        <v>3393641</v>
      </c>
      <c r="G16" s="234">
        <v>5973639</v>
      </c>
      <c r="I16" s="32"/>
      <c r="J16" s="22"/>
      <c r="K16" s="22"/>
    </row>
    <row r="17" spans="2:11" ht="13.5" customHeight="1" x14ac:dyDescent="0.25">
      <c r="B17" s="232">
        <v>2009</v>
      </c>
      <c r="C17" s="234">
        <v>684599</v>
      </c>
      <c r="D17" s="234">
        <v>1843417</v>
      </c>
      <c r="E17" s="234">
        <v>2528016</v>
      </c>
      <c r="F17" s="234">
        <v>3546778</v>
      </c>
      <c r="G17" s="234">
        <v>6074794</v>
      </c>
      <c r="I17" s="32"/>
      <c r="J17" s="22"/>
      <c r="K17" s="22"/>
    </row>
    <row r="18" spans="2:11" ht="13.5" customHeight="1" x14ac:dyDescent="0.25">
      <c r="B18" s="232">
        <v>2010</v>
      </c>
      <c r="C18" s="234">
        <v>724624</v>
      </c>
      <c r="D18" s="234">
        <v>1673735</v>
      </c>
      <c r="E18" s="234">
        <v>2398359</v>
      </c>
      <c r="F18" s="234">
        <v>3757009</v>
      </c>
      <c r="G18" s="234">
        <v>6155368</v>
      </c>
      <c r="I18" s="22"/>
      <c r="J18" s="22"/>
      <c r="K18" s="22"/>
    </row>
    <row r="19" spans="2:11" ht="13.5" customHeight="1" x14ac:dyDescent="0.25">
      <c r="B19" s="232">
        <v>2011</v>
      </c>
      <c r="C19" s="234">
        <v>737198</v>
      </c>
      <c r="D19" s="234">
        <v>1583378</v>
      </c>
      <c r="E19" s="234">
        <v>2320576</v>
      </c>
      <c r="F19" s="234">
        <v>3945852</v>
      </c>
      <c r="G19" s="234">
        <v>6266428</v>
      </c>
      <c r="I19" s="22"/>
      <c r="J19" s="22"/>
      <c r="K19" s="22"/>
    </row>
    <row r="20" spans="2:11" ht="13.5" customHeight="1" x14ac:dyDescent="0.25">
      <c r="B20" s="232">
        <v>2012</v>
      </c>
      <c r="C20" s="234">
        <v>469253</v>
      </c>
      <c r="D20" s="234">
        <v>1524467</v>
      </c>
      <c r="E20" s="234">
        <v>1993720</v>
      </c>
      <c r="F20" s="234">
        <v>4361363</v>
      </c>
      <c r="G20" s="234">
        <v>6355083</v>
      </c>
      <c r="I20" s="22"/>
      <c r="J20" s="22"/>
      <c r="K20" s="22"/>
    </row>
    <row r="21" spans="2:11" ht="13.5" customHeight="1" x14ac:dyDescent="0.25">
      <c r="B21" s="232">
        <v>2013</v>
      </c>
      <c r="C21" s="234">
        <v>366990</v>
      </c>
      <c r="D21" s="234">
        <v>1438951</v>
      </c>
      <c r="E21" s="234">
        <v>1805941</v>
      </c>
      <c r="F21" s="234">
        <v>4644100</v>
      </c>
      <c r="G21" s="234">
        <v>6450041</v>
      </c>
      <c r="I21" s="22"/>
      <c r="J21" s="22"/>
      <c r="K21" s="22"/>
    </row>
    <row r="22" spans="2:11" ht="13.5" customHeight="1" x14ac:dyDescent="0.25">
      <c r="B22" s="232">
        <v>2014</v>
      </c>
      <c r="C22" s="234">
        <v>358015</v>
      </c>
      <c r="D22" s="234">
        <v>1421365</v>
      </c>
      <c r="E22" s="234">
        <v>1779380</v>
      </c>
      <c r="F22" s="234">
        <v>4767591</v>
      </c>
      <c r="G22" s="234">
        <v>6546971</v>
      </c>
      <c r="I22" s="22"/>
      <c r="J22" s="22"/>
      <c r="K22" s="22"/>
    </row>
    <row r="23" spans="2:11" ht="13.5" customHeight="1" x14ac:dyDescent="0.25">
      <c r="B23" s="232">
        <v>2015</v>
      </c>
      <c r="C23" s="234">
        <v>360756</v>
      </c>
      <c r="D23" s="234">
        <v>1408134</v>
      </c>
      <c r="E23" s="234">
        <v>1768890</v>
      </c>
      <c r="F23" s="234">
        <v>4885725</v>
      </c>
      <c r="G23" s="234">
        <v>6654615</v>
      </c>
      <c r="I23" s="22"/>
      <c r="J23" s="22"/>
      <c r="K23" s="22"/>
    </row>
    <row r="24" spans="2:11" ht="13.5" customHeight="1" x14ac:dyDescent="0.25">
      <c r="B24" s="232">
        <v>2016</v>
      </c>
      <c r="C24" s="234">
        <v>387242</v>
      </c>
      <c r="D24" s="234">
        <v>1562030</v>
      </c>
      <c r="E24" s="234">
        <v>1949272</v>
      </c>
      <c r="F24" s="234">
        <v>4805136</v>
      </c>
      <c r="G24" s="234">
        <v>6754408</v>
      </c>
    </row>
    <row r="25" spans="2:11" ht="13.5" customHeight="1" x14ac:dyDescent="0.25">
      <c r="B25" s="232">
        <v>2017</v>
      </c>
      <c r="C25" s="235">
        <v>301932</v>
      </c>
      <c r="D25" s="235">
        <v>1507121</v>
      </c>
      <c r="E25" s="235">
        <v>1809053</v>
      </c>
      <c r="F25" s="235">
        <v>5043015</v>
      </c>
      <c r="G25" s="235">
        <v>6852068</v>
      </c>
      <c r="I25" s="17"/>
      <c r="K25" s="43"/>
    </row>
    <row r="26" spans="2:11" ht="13.5" customHeight="1" x14ac:dyDescent="0.25">
      <c r="B26" s="232">
        <v>2018</v>
      </c>
      <c r="C26" s="235">
        <v>335165</v>
      </c>
      <c r="D26" s="235">
        <v>1344645</v>
      </c>
      <c r="E26" s="235">
        <v>1679810</v>
      </c>
      <c r="F26" s="235">
        <v>5265621</v>
      </c>
      <c r="G26" s="235">
        <v>6945431</v>
      </c>
      <c r="I26" s="17"/>
      <c r="J26" s="18"/>
    </row>
    <row r="27" spans="2:11" ht="13.5" customHeight="1" x14ac:dyDescent="0.25">
      <c r="B27" s="232">
        <v>2019</v>
      </c>
      <c r="C27" s="235">
        <v>284028</v>
      </c>
      <c r="D27" s="235">
        <v>1373103</v>
      </c>
      <c r="E27" s="235">
        <v>1657131</v>
      </c>
      <c r="F27" s="235">
        <v>5390011</v>
      </c>
      <c r="G27" s="235">
        <v>7047142</v>
      </c>
      <c r="I27" s="17"/>
    </row>
    <row r="28" spans="2:11" ht="13.5" customHeight="1" x14ac:dyDescent="0.25">
      <c r="B28" s="232">
        <v>2020</v>
      </c>
      <c r="C28" s="235">
        <v>279609</v>
      </c>
      <c r="D28" s="235">
        <v>1642112</v>
      </c>
      <c r="E28" s="235">
        <v>1921721</v>
      </c>
      <c r="F28" s="235">
        <v>5232227</v>
      </c>
      <c r="G28" s="235">
        <v>7153948</v>
      </c>
    </row>
    <row r="29" spans="2:11" ht="13.5" customHeight="1" x14ac:dyDescent="0.25">
      <c r="B29" s="73" t="s">
        <v>32</v>
      </c>
      <c r="C29" s="73"/>
      <c r="D29" s="73"/>
      <c r="E29" s="73"/>
      <c r="F29" s="73"/>
      <c r="G29" s="73"/>
    </row>
    <row r="30" spans="2:11" s="11" customFormat="1" ht="13.5" customHeight="1" x14ac:dyDescent="0.25">
      <c r="B30" s="232" t="s">
        <v>29</v>
      </c>
      <c r="C30" s="234">
        <v>82595</v>
      </c>
      <c r="D30" s="234">
        <v>636722</v>
      </c>
      <c r="E30" s="234">
        <v>719317</v>
      </c>
      <c r="F30" s="234">
        <v>1874247</v>
      </c>
      <c r="G30" s="234">
        <v>2593564</v>
      </c>
    </row>
    <row r="31" spans="2:11" ht="13.5" customHeight="1" x14ac:dyDescent="0.25">
      <c r="B31" s="232">
        <v>1999</v>
      </c>
      <c r="C31" s="234">
        <v>81640</v>
      </c>
      <c r="D31" s="234">
        <v>808219</v>
      </c>
      <c r="E31" s="234">
        <v>889859</v>
      </c>
      <c r="F31" s="234">
        <v>1814922</v>
      </c>
      <c r="G31" s="234">
        <v>2704781</v>
      </c>
    </row>
    <row r="32" spans="2:11" ht="13.5" customHeight="1" x14ac:dyDescent="0.25">
      <c r="B32" s="232" t="s">
        <v>30</v>
      </c>
      <c r="C32" s="234">
        <v>95645</v>
      </c>
      <c r="D32" s="234">
        <v>817837</v>
      </c>
      <c r="E32" s="234">
        <v>913482</v>
      </c>
      <c r="F32" s="234">
        <v>1920242</v>
      </c>
      <c r="G32" s="234">
        <v>2833724</v>
      </c>
    </row>
    <row r="33" spans="2:11" ht="13.5" customHeight="1" x14ac:dyDescent="0.25">
      <c r="B33" s="232">
        <v>2002</v>
      </c>
      <c r="C33" s="234">
        <v>183067</v>
      </c>
      <c r="D33" s="234">
        <v>1216769</v>
      </c>
      <c r="E33" s="234">
        <v>1399836</v>
      </c>
      <c r="F33" s="234">
        <v>1544982</v>
      </c>
      <c r="G33" s="234">
        <v>2944818</v>
      </c>
    </row>
    <row r="34" spans="2:11" ht="13.5" customHeight="1" x14ac:dyDescent="0.25">
      <c r="B34" s="232">
        <v>2003</v>
      </c>
      <c r="C34" s="234">
        <v>172894</v>
      </c>
      <c r="D34" s="234">
        <v>1205262</v>
      </c>
      <c r="E34" s="234">
        <v>1378156</v>
      </c>
      <c r="F34" s="234">
        <v>1640880</v>
      </c>
      <c r="G34" s="234">
        <v>3019036</v>
      </c>
    </row>
    <row r="35" spans="2:11" ht="13.5" customHeight="1" x14ac:dyDescent="0.25">
      <c r="B35" s="232">
        <v>2004</v>
      </c>
      <c r="C35" s="234">
        <v>139378</v>
      </c>
      <c r="D35" s="234">
        <v>1202508</v>
      </c>
      <c r="E35" s="234">
        <v>1341886</v>
      </c>
      <c r="F35" s="234">
        <v>1756547</v>
      </c>
      <c r="G35" s="234">
        <v>3098433</v>
      </c>
    </row>
    <row r="36" spans="2:11" ht="13.5" customHeight="1" x14ac:dyDescent="0.25">
      <c r="B36" s="232">
        <v>2005</v>
      </c>
      <c r="C36" s="234">
        <v>139817</v>
      </c>
      <c r="D36" s="234">
        <v>1166661</v>
      </c>
      <c r="E36" s="234">
        <v>1306478</v>
      </c>
      <c r="F36" s="234">
        <v>1860731</v>
      </c>
      <c r="G36" s="234">
        <v>3167209</v>
      </c>
    </row>
    <row r="37" spans="2:11" ht="13.5" customHeight="1" x14ac:dyDescent="0.25">
      <c r="B37" s="232">
        <v>2006</v>
      </c>
      <c r="C37" s="234">
        <v>236679</v>
      </c>
      <c r="D37" s="234">
        <v>1100228</v>
      </c>
      <c r="E37" s="234">
        <v>1336907</v>
      </c>
      <c r="F37" s="234">
        <v>1930375</v>
      </c>
      <c r="G37" s="234">
        <v>3267282</v>
      </c>
    </row>
    <row r="38" spans="2:11" ht="13.5" customHeight="1" x14ac:dyDescent="0.25">
      <c r="B38" s="232">
        <v>2007</v>
      </c>
      <c r="C38" s="234">
        <v>208602</v>
      </c>
      <c r="D38" s="234">
        <v>1059784</v>
      </c>
      <c r="E38" s="234">
        <v>1268386</v>
      </c>
      <c r="F38" s="234">
        <v>2077097</v>
      </c>
      <c r="G38" s="234">
        <v>3345483</v>
      </c>
    </row>
    <row r="39" spans="2:11" ht="13.5" customHeight="1" x14ac:dyDescent="0.25">
      <c r="B39" s="232">
        <v>2008</v>
      </c>
      <c r="C39" s="234">
        <v>130677</v>
      </c>
      <c r="D39" s="234">
        <v>1093469</v>
      </c>
      <c r="E39" s="234">
        <v>1224146</v>
      </c>
      <c r="F39" s="234">
        <v>2208299</v>
      </c>
      <c r="G39" s="234">
        <v>3432445</v>
      </c>
    </row>
    <row r="40" spans="2:11" ht="13.5" customHeight="1" x14ac:dyDescent="0.25">
      <c r="B40" s="232">
        <v>2009</v>
      </c>
      <c r="C40" s="234">
        <v>140498</v>
      </c>
      <c r="D40" s="234">
        <v>967257</v>
      </c>
      <c r="E40" s="234">
        <v>1107755</v>
      </c>
      <c r="F40" s="234">
        <v>2412429</v>
      </c>
      <c r="G40" s="234">
        <v>3520184</v>
      </c>
    </row>
    <row r="41" spans="2:11" ht="13.5" customHeight="1" x14ac:dyDescent="0.25">
      <c r="B41" s="232">
        <v>2010</v>
      </c>
      <c r="C41" s="234">
        <v>135924</v>
      </c>
      <c r="D41" s="234">
        <v>876449</v>
      </c>
      <c r="E41" s="234">
        <v>1012373</v>
      </c>
      <c r="F41" s="234">
        <v>2577642</v>
      </c>
      <c r="G41" s="234">
        <v>3590015</v>
      </c>
    </row>
    <row r="42" spans="2:11" ht="13.5" customHeight="1" x14ac:dyDescent="0.25">
      <c r="B42" s="232">
        <v>2011</v>
      </c>
      <c r="C42" s="234">
        <v>179180</v>
      </c>
      <c r="D42" s="234">
        <v>860103</v>
      </c>
      <c r="E42" s="234">
        <v>1039283</v>
      </c>
      <c r="F42" s="234">
        <v>2647922</v>
      </c>
      <c r="G42" s="234">
        <v>3687205</v>
      </c>
    </row>
    <row r="43" spans="2:11" ht="13.5" customHeight="1" x14ac:dyDescent="0.25">
      <c r="B43" s="232">
        <v>2012</v>
      </c>
      <c r="C43" s="234">
        <v>65424</v>
      </c>
      <c r="D43" s="234">
        <v>691473</v>
      </c>
      <c r="E43" s="234">
        <v>756897</v>
      </c>
      <c r="F43" s="234">
        <v>3012095</v>
      </c>
      <c r="G43" s="234">
        <v>3768992</v>
      </c>
    </row>
    <row r="44" spans="2:11" ht="13.5" customHeight="1" x14ac:dyDescent="0.25">
      <c r="B44" s="232">
        <v>2013</v>
      </c>
      <c r="C44" s="234">
        <v>84759</v>
      </c>
      <c r="D44" s="234">
        <v>736287</v>
      </c>
      <c r="E44" s="234">
        <v>821046</v>
      </c>
      <c r="F44" s="234">
        <v>3030833</v>
      </c>
      <c r="G44" s="234">
        <v>3851879</v>
      </c>
    </row>
    <row r="45" spans="2:11" ht="13.5" customHeight="1" x14ac:dyDescent="0.25">
      <c r="B45" s="232">
        <v>2014</v>
      </c>
      <c r="C45" s="234">
        <v>78645</v>
      </c>
      <c r="D45" s="234">
        <v>735701</v>
      </c>
      <c r="E45" s="234">
        <v>814346</v>
      </c>
      <c r="F45" s="234">
        <v>3126576</v>
      </c>
      <c r="G45" s="234">
        <v>3940922</v>
      </c>
    </row>
    <row r="46" spans="2:11" ht="13.5" customHeight="1" x14ac:dyDescent="0.25">
      <c r="B46" s="232">
        <v>2015</v>
      </c>
      <c r="C46" s="234">
        <v>66164</v>
      </c>
      <c r="D46" s="234">
        <v>714162</v>
      </c>
      <c r="E46" s="234">
        <v>780326</v>
      </c>
      <c r="F46" s="234">
        <v>3252426</v>
      </c>
      <c r="G46" s="234">
        <v>4032752</v>
      </c>
    </row>
    <row r="47" spans="2:11" ht="13.5" customHeight="1" x14ac:dyDescent="0.25">
      <c r="B47" s="232">
        <v>2016</v>
      </c>
      <c r="C47" s="234">
        <v>67173</v>
      </c>
      <c r="D47" s="234">
        <v>837590</v>
      </c>
      <c r="E47" s="234">
        <v>904763</v>
      </c>
      <c r="F47" s="234">
        <v>3219853</v>
      </c>
      <c r="G47" s="234">
        <v>4124616</v>
      </c>
      <c r="I47" s="11"/>
    </row>
    <row r="48" spans="2:11" ht="13.5" customHeight="1" x14ac:dyDescent="0.25">
      <c r="B48" s="232">
        <v>2017</v>
      </c>
      <c r="C48" s="235">
        <v>65207</v>
      </c>
      <c r="D48" s="235">
        <v>787885</v>
      </c>
      <c r="E48" s="235">
        <v>853092</v>
      </c>
      <c r="F48" s="235">
        <v>3359998</v>
      </c>
      <c r="G48" s="235">
        <v>4213090</v>
      </c>
      <c r="J48" s="43"/>
      <c r="K48" s="43"/>
    </row>
    <row r="49" spans="2:11" ht="13.5" customHeight="1" x14ac:dyDescent="0.25">
      <c r="B49" s="232">
        <v>2018</v>
      </c>
      <c r="C49" s="235">
        <v>69884</v>
      </c>
      <c r="D49" s="235">
        <v>693779</v>
      </c>
      <c r="E49" s="235">
        <v>763663</v>
      </c>
      <c r="F49" s="235">
        <v>3534151</v>
      </c>
      <c r="G49" s="235">
        <v>4297814</v>
      </c>
      <c r="K49" s="43"/>
    </row>
    <row r="50" spans="2:11" ht="13.5" customHeight="1" x14ac:dyDescent="0.25">
      <c r="B50" s="232">
        <v>2019</v>
      </c>
      <c r="C50" s="235">
        <v>77868</v>
      </c>
      <c r="D50" s="235">
        <v>691863</v>
      </c>
      <c r="E50" s="235">
        <v>769731</v>
      </c>
      <c r="F50" s="235">
        <v>3621111</v>
      </c>
      <c r="G50" s="235">
        <v>4390842</v>
      </c>
    </row>
    <row r="51" spans="2:11" ht="13.5" customHeight="1" x14ac:dyDescent="0.25">
      <c r="B51" s="232">
        <v>2020</v>
      </c>
      <c r="C51" s="235">
        <v>82710</v>
      </c>
      <c r="D51" s="235">
        <v>934475</v>
      </c>
      <c r="E51" s="235">
        <v>1017185</v>
      </c>
      <c r="F51" s="235">
        <v>3472912</v>
      </c>
      <c r="G51" s="235">
        <v>4490097</v>
      </c>
    </row>
    <row r="52" spans="2:11" s="11" customFormat="1" ht="13.5" customHeight="1" x14ac:dyDescent="0.25">
      <c r="B52" s="73" t="s">
        <v>39</v>
      </c>
      <c r="C52" s="73"/>
      <c r="D52" s="73"/>
      <c r="E52" s="73"/>
      <c r="F52" s="73"/>
      <c r="G52" s="73"/>
    </row>
    <row r="53" spans="2:11" ht="13.5" customHeight="1" x14ac:dyDescent="0.25">
      <c r="B53" s="232" t="s">
        <v>29</v>
      </c>
      <c r="C53" s="234">
        <v>512422</v>
      </c>
      <c r="D53" s="234">
        <v>779061</v>
      </c>
      <c r="E53" s="234">
        <v>1291483</v>
      </c>
      <c r="F53" s="234">
        <v>1073928</v>
      </c>
      <c r="G53" s="234">
        <v>2365411</v>
      </c>
    </row>
    <row r="54" spans="2:11" ht="13.5" customHeight="1" x14ac:dyDescent="0.25">
      <c r="B54" s="232">
        <v>1999</v>
      </c>
      <c r="C54" s="234">
        <v>507130</v>
      </c>
      <c r="D54" s="234">
        <v>884225</v>
      </c>
      <c r="E54" s="234">
        <v>1391355</v>
      </c>
      <c r="F54" s="234">
        <v>1002333</v>
      </c>
      <c r="G54" s="234">
        <v>2393688</v>
      </c>
    </row>
    <row r="55" spans="2:11" ht="13.5" customHeight="1" x14ac:dyDescent="0.25">
      <c r="B55" s="232" t="s">
        <v>30</v>
      </c>
      <c r="C55" s="234">
        <v>510285</v>
      </c>
      <c r="D55" s="234">
        <v>948707</v>
      </c>
      <c r="E55" s="234">
        <v>1458992</v>
      </c>
      <c r="F55" s="234">
        <v>965225</v>
      </c>
      <c r="G55" s="234">
        <v>2424217</v>
      </c>
    </row>
    <row r="56" spans="2:11" ht="13.5" customHeight="1" x14ac:dyDescent="0.25">
      <c r="B56" s="232">
        <v>2002</v>
      </c>
      <c r="C56" s="234">
        <v>690645</v>
      </c>
      <c r="D56" s="234">
        <v>1021094</v>
      </c>
      <c r="E56" s="234">
        <v>1711739</v>
      </c>
      <c r="F56" s="234">
        <v>734358</v>
      </c>
      <c r="G56" s="234">
        <v>2446097</v>
      </c>
    </row>
    <row r="57" spans="2:11" ht="13.5" customHeight="1" x14ac:dyDescent="0.25">
      <c r="B57" s="232">
        <v>2003</v>
      </c>
      <c r="C57" s="234">
        <v>517181</v>
      </c>
      <c r="D57" s="234">
        <v>925561</v>
      </c>
      <c r="E57" s="234">
        <v>1442742</v>
      </c>
      <c r="F57" s="234">
        <v>1023302</v>
      </c>
      <c r="G57" s="234">
        <v>2466044</v>
      </c>
    </row>
    <row r="58" spans="2:11" ht="13.5" customHeight="1" x14ac:dyDescent="0.25">
      <c r="B58" s="232">
        <v>2004</v>
      </c>
      <c r="C58" s="234">
        <v>366590</v>
      </c>
      <c r="D58" s="234">
        <v>1014907</v>
      </c>
      <c r="E58" s="234">
        <v>1381497</v>
      </c>
      <c r="F58" s="234">
        <v>1102511</v>
      </c>
      <c r="G58" s="234">
        <v>2484008</v>
      </c>
    </row>
    <row r="59" spans="2:11" ht="13.5" customHeight="1" x14ac:dyDescent="0.25">
      <c r="B59" s="232">
        <v>2005</v>
      </c>
      <c r="C59" s="234">
        <v>374516</v>
      </c>
      <c r="D59" s="234">
        <v>859647</v>
      </c>
      <c r="E59" s="234">
        <v>1234163</v>
      </c>
      <c r="F59" s="234">
        <v>1262497</v>
      </c>
      <c r="G59" s="234">
        <v>2496660</v>
      </c>
    </row>
    <row r="60" spans="2:11" ht="13.5" customHeight="1" x14ac:dyDescent="0.25">
      <c r="B60" s="232">
        <v>2006</v>
      </c>
      <c r="C60" s="234">
        <v>640890</v>
      </c>
      <c r="D60" s="234">
        <v>845877</v>
      </c>
      <c r="E60" s="234">
        <v>1486767</v>
      </c>
      <c r="F60" s="234">
        <v>1026082</v>
      </c>
      <c r="G60" s="234">
        <v>2512849</v>
      </c>
    </row>
    <row r="61" spans="2:11" ht="13.5" customHeight="1" x14ac:dyDescent="0.25">
      <c r="B61" s="232">
        <v>2007</v>
      </c>
      <c r="C61" s="234">
        <v>609628</v>
      </c>
      <c r="D61" s="234">
        <v>784258</v>
      </c>
      <c r="E61" s="234">
        <v>1393886</v>
      </c>
      <c r="F61" s="234">
        <v>1133997</v>
      </c>
      <c r="G61" s="234">
        <v>2527883</v>
      </c>
    </row>
    <row r="62" spans="2:11" ht="13.5" customHeight="1" x14ac:dyDescent="0.25">
      <c r="B62" s="232">
        <v>2008</v>
      </c>
      <c r="C62" s="234">
        <v>494671</v>
      </c>
      <c r="D62" s="234">
        <v>861181</v>
      </c>
      <c r="E62" s="234">
        <v>1355852</v>
      </c>
      <c r="F62" s="234">
        <v>1185342</v>
      </c>
      <c r="G62" s="234">
        <v>2541194</v>
      </c>
    </row>
    <row r="63" spans="2:11" ht="13.5" customHeight="1" x14ac:dyDescent="0.25">
      <c r="B63" s="232">
        <v>2009</v>
      </c>
      <c r="C63" s="234">
        <v>544101</v>
      </c>
      <c r="D63" s="234">
        <v>876160</v>
      </c>
      <c r="E63" s="234">
        <v>1420261</v>
      </c>
      <c r="F63" s="234">
        <v>1134349</v>
      </c>
      <c r="G63" s="234">
        <v>2554610</v>
      </c>
    </row>
    <row r="64" spans="2:11" ht="13.5" customHeight="1" x14ac:dyDescent="0.25">
      <c r="B64" s="232">
        <v>2010</v>
      </c>
      <c r="C64" s="234">
        <v>588700</v>
      </c>
      <c r="D64" s="234">
        <v>797286</v>
      </c>
      <c r="E64" s="234">
        <v>1385986</v>
      </c>
      <c r="F64" s="234">
        <v>1179367</v>
      </c>
      <c r="G64" s="234">
        <v>2565353</v>
      </c>
    </row>
    <row r="65" spans="2:9" ht="13.5" customHeight="1" x14ac:dyDescent="0.25">
      <c r="B65" s="232">
        <v>2011</v>
      </c>
      <c r="C65" s="234">
        <v>558018</v>
      </c>
      <c r="D65" s="234">
        <v>723275</v>
      </c>
      <c r="E65" s="234">
        <v>1281293</v>
      </c>
      <c r="F65" s="234">
        <v>1297930</v>
      </c>
      <c r="G65" s="234">
        <v>2579223</v>
      </c>
    </row>
    <row r="66" spans="2:9" ht="13.5" customHeight="1" x14ac:dyDescent="0.25">
      <c r="B66" s="232">
        <v>2012</v>
      </c>
      <c r="C66" s="234">
        <v>403829</v>
      </c>
      <c r="D66" s="234">
        <v>832994</v>
      </c>
      <c r="E66" s="234">
        <v>1236823</v>
      </c>
      <c r="F66" s="234">
        <v>1349268</v>
      </c>
      <c r="G66" s="234">
        <v>2586091</v>
      </c>
    </row>
    <row r="67" spans="2:9" ht="13.5" customHeight="1" x14ac:dyDescent="0.25">
      <c r="B67" s="232">
        <v>2013</v>
      </c>
      <c r="C67" s="234">
        <v>282231</v>
      </c>
      <c r="D67" s="234">
        <v>702664</v>
      </c>
      <c r="E67" s="234">
        <v>984895</v>
      </c>
      <c r="F67" s="234">
        <v>1613267</v>
      </c>
      <c r="G67" s="234">
        <v>2598162</v>
      </c>
    </row>
    <row r="68" spans="2:9" ht="13.5" customHeight="1" x14ac:dyDescent="0.25">
      <c r="B68" s="232">
        <v>2014</v>
      </c>
      <c r="C68" s="234">
        <v>279370</v>
      </c>
      <c r="D68" s="234">
        <v>685664</v>
      </c>
      <c r="E68" s="234">
        <v>965034</v>
      </c>
      <c r="F68" s="234">
        <v>1641015</v>
      </c>
      <c r="G68" s="234">
        <v>2606049</v>
      </c>
    </row>
    <row r="69" spans="2:9" ht="13.5" customHeight="1" x14ac:dyDescent="0.25">
      <c r="B69" s="232">
        <v>2015</v>
      </c>
      <c r="C69" s="234">
        <v>294592</v>
      </c>
      <c r="D69" s="234">
        <v>693972</v>
      </c>
      <c r="E69" s="234">
        <v>988564</v>
      </c>
      <c r="F69" s="234">
        <v>1633299</v>
      </c>
      <c r="G69" s="234">
        <v>2621863</v>
      </c>
    </row>
    <row r="70" spans="2:9" ht="13.5" customHeight="1" x14ac:dyDescent="0.25">
      <c r="B70" s="232">
        <v>2016</v>
      </c>
      <c r="C70" s="234">
        <v>320069</v>
      </c>
      <c r="D70" s="234">
        <v>724440</v>
      </c>
      <c r="E70" s="234">
        <v>1044509</v>
      </c>
      <c r="F70" s="234">
        <v>1585283</v>
      </c>
      <c r="G70" s="234">
        <v>2629792</v>
      </c>
    </row>
    <row r="71" spans="2:9" ht="13.5" customHeight="1" x14ac:dyDescent="0.25">
      <c r="B71" s="232">
        <v>2017</v>
      </c>
      <c r="C71" s="234">
        <v>236725</v>
      </c>
      <c r="D71" s="234">
        <v>719236</v>
      </c>
      <c r="E71" s="234">
        <v>955961</v>
      </c>
      <c r="F71" s="234">
        <v>1683017</v>
      </c>
      <c r="G71" s="234">
        <v>2638978</v>
      </c>
    </row>
    <row r="72" spans="2:9" ht="13.5" customHeight="1" x14ac:dyDescent="0.25">
      <c r="B72" s="236">
        <v>2018</v>
      </c>
      <c r="C72" s="237">
        <v>265281</v>
      </c>
      <c r="D72" s="237">
        <v>650866</v>
      </c>
      <c r="E72" s="237">
        <v>916147</v>
      </c>
      <c r="F72" s="237">
        <v>1731470</v>
      </c>
      <c r="G72" s="237">
        <v>2647617</v>
      </c>
    </row>
    <row r="73" spans="2:9" ht="17.25" customHeight="1" x14ac:dyDescent="0.25">
      <c r="B73" s="236">
        <v>2019</v>
      </c>
      <c r="C73" s="237">
        <v>206160</v>
      </c>
      <c r="D73" s="237">
        <v>681240</v>
      </c>
      <c r="E73" s="237">
        <v>887400</v>
      </c>
      <c r="F73" s="237">
        <v>1768900</v>
      </c>
      <c r="G73" s="237">
        <v>2656300</v>
      </c>
      <c r="I73" s="43"/>
    </row>
    <row r="74" spans="2:9" ht="12" customHeight="1" x14ac:dyDescent="0.25">
      <c r="B74" s="238">
        <v>2020</v>
      </c>
      <c r="C74" s="239">
        <v>196899</v>
      </c>
      <c r="D74" s="239">
        <v>707637</v>
      </c>
      <c r="E74" s="239">
        <v>904536</v>
      </c>
      <c r="F74" s="239">
        <v>1759315</v>
      </c>
      <c r="G74" s="239">
        <v>2663851</v>
      </c>
      <c r="I74" s="43"/>
    </row>
    <row r="75" spans="2:9" x14ac:dyDescent="0.25">
      <c r="B75" s="69" t="s">
        <v>129</v>
      </c>
      <c r="C75" s="55"/>
      <c r="D75" s="55"/>
      <c r="E75" s="55"/>
      <c r="F75" s="55"/>
      <c r="G75" s="10"/>
    </row>
    <row r="76" spans="2:9" x14ac:dyDescent="0.25">
      <c r="B76" s="69" t="s">
        <v>113</v>
      </c>
      <c r="C76" s="40"/>
      <c r="D76" s="40"/>
      <c r="E76" s="40"/>
      <c r="F76" s="40"/>
    </row>
    <row r="77" spans="2:9" x14ac:dyDescent="0.25">
      <c r="B77" s="69" t="s">
        <v>131</v>
      </c>
      <c r="C77" s="40"/>
      <c r="D77" s="40"/>
      <c r="E77" s="40"/>
      <c r="F77" s="40"/>
    </row>
    <row r="78" spans="2:9" x14ac:dyDescent="0.25">
      <c r="B78" s="59" t="s">
        <v>132</v>
      </c>
    </row>
  </sheetData>
  <mergeCells count="2">
    <mergeCell ref="B3:G4"/>
    <mergeCell ref="B2:G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98"/>
  <sheetViews>
    <sheetView showGridLines="0" zoomScale="90" zoomScaleNormal="90" workbookViewId="0">
      <selection activeCell="Q34" sqref="Q34"/>
    </sheetView>
  </sheetViews>
  <sheetFormatPr baseColWidth="10" defaultRowHeight="15" x14ac:dyDescent="0.25"/>
  <cols>
    <col min="1" max="1" width="11.42578125" style="21"/>
    <col min="2" max="2" width="20.42578125" style="21" customWidth="1"/>
    <col min="3" max="12" width="9" style="21" customWidth="1"/>
    <col min="13" max="18" width="9.5703125" style="21" customWidth="1"/>
    <col min="19" max="16384" width="11.42578125" style="21"/>
  </cols>
  <sheetData>
    <row r="2" spans="2:12" x14ac:dyDescent="0.25">
      <c r="B2" s="286" t="s">
        <v>88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</row>
    <row r="3" spans="2:12" ht="24" customHeight="1" thickBot="1" x14ac:dyDescent="0.3">
      <c r="B3" s="321" t="s">
        <v>136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</row>
    <row r="4" spans="2:12" ht="21.75" customHeight="1" x14ac:dyDescent="0.25">
      <c r="B4" s="322" t="s">
        <v>137</v>
      </c>
      <c r="C4" s="324" t="s">
        <v>77</v>
      </c>
      <c r="D4" s="324"/>
      <c r="E4" s="324" t="s">
        <v>78</v>
      </c>
      <c r="F4" s="324"/>
      <c r="G4" s="324" t="s">
        <v>135</v>
      </c>
      <c r="H4" s="324"/>
      <c r="I4" s="324" t="s">
        <v>79</v>
      </c>
      <c r="J4" s="324"/>
      <c r="K4" s="324" t="s">
        <v>1</v>
      </c>
      <c r="L4" s="325"/>
    </row>
    <row r="5" spans="2:12" ht="15.75" thickBot="1" x14ac:dyDescent="0.3">
      <c r="B5" s="323"/>
      <c r="C5" s="80" t="s">
        <v>138</v>
      </c>
      <c r="D5" s="80" t="s">
        <v>80</v>
      </c>
      <c r="E5" s="80" t="s">
        <v>138</v>
      </c>
      <c r="F5" s="80" t="s">
        <v>80</v>
      </c>
      <c r="G5" s="80" t="s">
        <v>138</v>
      </c>
      <c r="H5" s="80" t="s">
        <v>80</v>
      </c>
      <c r="I5" s="80" t="s">
        <v>138</v>
      </c>
      <c r="J5" s="80" t="s">
        <v>80</v>
      </c>
      <c r="K5" s="80" t="s">
        <v>138</v>
      </c>
      <c r="L5" s="93" t="s">
        <v>80</v>
      </c>
    </row>
    <row r="6" spans="2:12" x14ac:dyDescent="0.25">
      <c r="B6" s="73" t="s">
        <v>81</v>
      </c>
      <c r="C6" s="73"/>
      <c r="D6" s="81"/>
      <c r="E6" s="73"/>
      <c r="F6" s="81"/>
      <c r="G6" s="73"/>
      <c r="H6" s="81"/>
      <c r="I6" s="73"/>
      <c r="J6" s="81"/>
      <c r="K6" s="73"/>
      <c r="L6" s="81"/>
    </row>
    <row r="7" spans="2:12" s="1" customFormat="1" x14ac:dyDescent="0.25">
      <c r="B7" s="221">
        <v>2015</v>
      </c>
      <c r="C7" s="139">
        <v>4129</v>
      </c>
      <c r="D7" s="140">
        <v>0.79868002120012849</v>
      </c>
      <c r="E7" s="84">
        <v>53825</v>
      </c>
      <c r="F7" s="85">
        <v>10.411468186267113</v>
      </c>
      <c r="G7" s="84">
        <v>57954</v>
      </c>
      <c r="H7" s="85">
        <v>11.210148207467242</v>
      </c>
      <c r="I7" s="84">
        <v>459024</v>
      </c>
      <c r="J7" s="85">
        <v>88.789851792532758</v>
      </c>
      <c r="K7" s="84">
        <v>516978</v>
      </c>
      <c r="L7" s="85">
        <v>100</v>
      </c>
    </row>
    <row r="8" spans="2:12" s="1" customFormat="1" x14ac:dyDescent="0.25">
      <c r="B8" s="221">
        <v>2016</v>
      </c>
      <c r="C8" s="139">
        <v>6203</v>
      </c>
      <c r="D8" s="140">
        <v>1.1990991774678399</v>
      </c>
      <c r="E8" s="84">
        <v>62838</v>
      </c>
      <c r="F8" s="85">
        <v>12.147185896134776</v>
      </c>
      <c r="G8" s="84">
        <v>69041</v>
      </c>
      <c r="H8" s="85">
        <v>13.346285073602614</v>
      </c>
      <c r="I8" s="84">
        <v>448264</v>
      </c>
      <c r="J8" s="85">
        <v>86.653714926397384</v>
      </c>
      <c r="K8" s="84">
        <v>517305</v>
      </c>
      <c r="L8" s="85">
        <v>100</v>
      </c>
    </row>
    <row r="9" spans="2:12" s="1" customFormat="1" x14ac:dyDescent="0.25">
      <c r="B9" s="221">
        <v>2017</v>
      </c>
      <c r="C9" s="139">
        <v>3717</v>
      </c>
      <c r="D9" s="140">
        <v>0.72012275215920585</v>
      </c>
      <c r="E9" s="82">
        <v>56097</v>
      </c>
      <c r="F9" s="83">
        <v>10.868099550141235</v>
      </c>
      <c r="G9" s="82">
        <v>59814</v>
      </c>
      <c r="H9" s="83">
        <v>11.588222302300441</v>
      </c>
      <c r="I9" s="82">
        <v>456348</v>
      </c>
      <c r="J9" s="83">
        <v>88.411777697699563</v>
      </c>
      <c r="K9" s="82">
        <v>516162</v>
      </c>
      <c r="L9" s="83">
        <v>100</v>
      </c>
    </row>
    <row r="10" spans="2:12" s="1" customFormat="1" x14ac:dyDescent="0.25">
      <c r="B10" s="221">
        <v>2018</v>
      </c>
      <c r="C10" s="139">
        <v>2495</v>
      </c>
      <c r="D10" s="140">
        <v>0.48798424368309773</v>
      </c>
      <c r="E10" s="139">
        <v>66335</v>
      </c>
      <c r="F10" s="140">
        <v>12.974122166219756</v>
      </c>
      <c r="G10" s="82">
        <v>68830</v>
      </c>
      <c r="H10" s="83">
        <v>13.462106409902853</v>
      </c>
      <c r="I10" s="82">
        <v>442457</v>
      </c>
      <c r="J10" s="83">
        <v>86.537893590097141</v>
      </c>
      <c r="K10" s="82">
        <v>511287</v>
      </c>
      <c r="L10" s="83">
        <v>100</v>
      </c>
    </row>
    <row r="11" spans="2:12" s="1" customFormat="1" x14ac:dyDescent="0.25">
      <c r="B11" s="221">
        <v>2019</v>
      </c>
      <c r="C11" s="139">
        <v>1575</v>
      </c>
      <c r="D11" s="140">
        <v>0.30611768913214177</v>
      </c>
      <c r="E11" s="139">
        <v>63073</v>
      </c>
      <c r="F11" s="140">
        <v>12.258895877226399</v>
      </c>
      <c r="G11" s="139">
        <v>64648</v>
      </c>
      <c r="H11" s="140">
        <v>12.565013566358541</v>
      </c>
      <c r="I11" s="82">
        <v>449860</v>
      </c>
      <c r="J11" s="83">
        <v>87.434986433641456</v>
      </c>
      <c r="K11" s="82">
        <v>514508</v>
      </c>
      <c r="L11" s="83">
        <v>100</v>
      </c>
    </row>
    <row r="12" spans="2:12" x14ac:dyDescent="0.25">
      <c r="B12" s="221">
        <v>2020</v>
      </c>
      <c r="C12" s="139">
        <v>8312</v>
      </c>
      <c r="D12" s="140">
        <v>1.6037044182905653</v>
      </c>
      <c r="E12" s="240">
        <v>58839</v>
      </c>
      <c r="F12" s="83">
        <v>11.352305614508971</v>
      </c>
      <c r="G12" s="82">
        <v>67151</v>
      </c>
      <c r="H12" s="83">
        <v>12.956010032799536</v>
      </c>
      <c r="I12" s="240">
        <v>451149</v>
      </c>
      <c r="J12" s="83">
        <v>87.04398996720046</v>
      </c>
      <c r="K12" s="240">
        <v>518300</v>
      </c>
      <c r="L12" s="83">
        <v>100</v>
      </c>
    </row>
    <row r="13" spans="2:12" s="1" customFormat="1" x14ac:dyDescent="0.25">
      <c r="B13" s="86" t="s">
        <v>82</v>
      </c>
      <c r="C13" s="94"/>
      <c r="D13" s="95"/>
      <c r="E13" s="94"/>
      <c r="F13" s="95"/>
      <c r="G13" s="94"/>
      <c r="H13" s="95"/>
      <c r="I13" s="94"/>
      <c r="J13" s="95"/>
      <c r="K13" s="94"/>
      <c r="L13" s="95"/>
    </row>
    <row r="14" spans="2:12" s="1" customFormat="1" x14ac:dyDescent="0.25">
      <c r="B14" s="221">
        <v>2015</v>
      </c>
      <c r="C14" s="82">
        <v>60762</v>
      </c>
      <c r="D14" s="83">
        <v>14.846615273722405</v>
      </c>
      <c r="E14" s="84">
        <v>146225</v>
      </c>
      <c r="F14" s="85">
        <v>35.72868434877158</v>
      </c>
      <c r="G14" s="84">
        <v>206987</v>
      </c>
      <c r="H14" s="85">
        <v>50.575299622493986</v>
      </c>
      <c r="I14" s="84">
        <v>202278</v>
      </c>
      <c r="J14" s="85">
        <v>49.424700377506014</v>
      </c>
      <c r="K14" s="84">
        <v>409265</v>
      </c>
      <c r="L14" s="85">
        <v>100</v>
      </c>
    </row>
    <row r="15" spans="2:12" s="1" customFormat="1" x14ac:dyDescent="0.25">
      <c r="B15" s="221">
        <v>2016</v>
      </c>
      <c r="C15" s="82">
        <v>63782</v>
      </c>
      <c r="D15" s="83">
        <v>15.427259775975541</v>
      </c>
      <c r="E15" s="84">
        <v>134942</v>
      </c>
      <c r="F15" s="85">
        <v>32.639071974690218</v>
      </c>
      <c r="G15" s="84">
        <v>198724</v>
      </c>
      <c r="H15" s="85">
        <v>48.066331750665761</v>
      </c>
      <c r="I15" s="84">
        <v>214713</v>
      </c>
      <c r="J15" s="85">
        <v>51.933668249334239</v>
      </c>
      <c r="K15" s="84">
        <v>413437</v>
      </c>
      <c r="L15" s="85">
        <v>100</v>
      </c>
    </row>
    <row r="16" spans="2:12" s="1" customFormat="1" x14ac:dyDescent="0.25">
      <c r="B16" s="221">
        <v>2017</v>
      </c>
      <c r="C16" s="82">
        <v>33894</v>
      </c>
      <c r="D16" s="83">
        <v>8.0921377769182836</v>
      </c>
      <c r="E16" s="82">
        <v>148673</v>
      </c>
      <c r="F16" s="83">
        <v>35.495438712095712</v>
      </c>
      <c r="G16" s="82">
        <v>182567</v>
      </c>
      <c r="H16" s="83">
        <v>43.587576489013991</v>
      </c>
      <c r="I16" s="82">
        <v>236284</v>
      </c>
      <c r="J16" s="83">
        <v>56.412423510986009</v>
      </c>
      <c r="K16" s="82">
        <v>418851</v>
      </c>
      <c r="L16" s="83">
        <v>100</v>
      </c>
    </row>
    <row r="17" spans="2:12" s="1" customFormat="1" x14ac:dyDescent="0.25">
      <c r="B17" s="221">
        <v>2018</v>
      </c>
      <c r="C17" s="139">
        <v>41537</v>
      </c>
      <c r="D17" s="140">
        <v>9.782342467947208</v>
      </c>
      <c r="E17" s="82">
        <v>114282</v>
      </c>
      <c r="F17" s="83">
        <v>26.914453665935017</v>
      </c>
      <c r="G17" s="82">
        <v>155819</v>
      </c>
      <c r="H17" s="83">
        <v>36.696796133882224</v>
      </c>
      <c r="I17" s="82">
        <v>268793</v>
      </c>
      <c r="J17" s="83">
        <v>63.303203866117776</v>
      </c>
      <c r="K17" s="82">
        <v>424612</v>
      </c>
      <c r="L17" s="83">
        <v>100</v>
      </c>
    </row>
    <row r="18" spans="2:12" x14ac:dyDescent="0.25">
      <c r="B18" s="221">
        <v>2019</v>
      </c>
      <c r="C18" s="139">
        <v>35736</v>
      </c>
      <c r="D18" s="140">
        <v>8.326227056044063</v>
      </c>
      <c r="E18" s="82">
        <v>124457</v>
      </c>
      <c r="F18" s="83">
        <v>28.997572216086748</v>
      </c>
      <c r="G18" s="82">
        <v>160193</v>
      </c>
      <c r="H18" s="83">
        <v>37.323799272130813</v>
      </c>
      <c r="I18" s="82">
        <v>269005</v>
      </c>
      <c r="J18" s="83">
        <v>62.676200727869187</v>
      </c>
      <c r="K18" s="82">
        <v>429198</v>
      </c>
      <c r="L18" s="83">
        <v>100</v>
      </c>
    </row>
    <row r="19" spans="2:12" s="1" customFormat="1" x14ac:dyDescent="0.25">
      <c r="B19" s="221">
        <v>2020</v>
      </c>
      <c r="C19" s="240">
        <v>43423</v>
      </c>
      <c r="D19" s="83">
        <v>9.9966388566587483</v>
      </c>
      <c r="E19" s="240">
        <v>146318</v>
      </c>
      <c r="F19" s="83">
        <v>33.68464187708345</v>
      </c>
      <c r="G19" s="82">
        <v>189741</v>
      </c>
      <c r="H19" s="83">
        <v>43.681280733742192</v>
      </c>
      <c r="I19" s="240">
        <v>244635</v>
      </c>
      <c r="J19" s="83">
        <v>56.318719266257801</v>
      </c>
      <c r="K19" s="240">
        <v>434376</v>
      </c>
      <c r="L19" s="83">
        <v>100</v>
      </c>
    </row>
    <row r="20" spans="2:12" s="1" customFormat="1" x14ac:dyDescent="0.25">
      <c r="B20" s="86" t="s">
        <v>83</v>
      </c>
      <c r="C20" s="94"/>
      <c r="D20" s="95"/>
      <c r="E20" s="94"/>
      <c r="F20" s="95"/>
      <c r="G20" s="94"/>
      <c r="H20" s="95"/>
      <c r="I20" s="94"/>
      <c r="J20" s="95"/>
      <c r="K20" s="94"/>
      <c r="L20" s="95"/>
    </row>
    <row r="21" spans="2:12" s="1" customFormat="1" x14ac:dyDescent="0.25">
      <c r="B21" s="221">
        <v>2015</v>
      </c>
      <c r="C21" s="82">
        <v>47760</v>
      </c>
      <c r="D21" s="83">
        <v>8.970344896238128</v>
      </c>
      <c r="E21" s="84">
        <v>196252</v>
      </c>
      <c r="F21" s="85">
        <v>36.860304157799938</v>
      </c>
      <c r="G21" s="84">
        <v>244012</v>
      </c>
      <c r="H21" s="85">
        <v>45.830649054038062</v>
      </c>
      <c r="I21" s="84">
        <v>288409</v>
      </c>
      <c r="J21" s="85">
        <v>54.169350945961938</v>
      </c>
      <c r="K21" s="84">
        <v>532421</v>
      </c>
      <c r="L21" s="85">
        <v>100</v>
      </c>
    </row>
    <row r="22" spans="2:12" s="1" customFormat="1" x14ac:dyDescent="0.25">
      <c r="B22" s="221">
        <v>2016</v>
      </c>
      <c r="C22" s="82">
        <v>64100</v>
      </c>
      <c r="D22" s="83">
        <v>11.884037012935245</v>
      </c>
      <c r="E22" s="84">
        <v>191704</v>
      </c>
      <c r="F22" s="85">
        <v>35.541613596376571</v>
      </c>
      <c r="G22" s="84">
        <v>255804</v>
      </c>
      <c r="H22" s="85">
        <v>47.425650609311816</v>
      </c>
      <c r="I22" s="84">
        <v>283575</v>
      </c>
      <c r="J22" s="85">
        <v>52.574349390688184</v>
      </c>
      <c r="K22" s="84">
        <v>539379</v>
      </c>
      <c r="L22" s="85">
        <v>100</v>
      </c>
    </row>
    <row r="23" spans="2:12" s="1" customFormat="1" x14ac:dyDescent="0.25">
      <c r="B23" s="221">
        <v>2017</v>
      </c>
      <c r="C23" s="82">
        <v>49203</v>
      </c>
      <c r="D23" s="83">
        <v>9.0229907189894867</v>
      </c>
      <c r="E23" s="82">
        <v>188969</v>
      </c>
      <c r="F23" s="83">
        <v>34.653690489944196</v>
      </c>
      <c r="G23" s="82">
        <v>238172</v>
      </c>
      <c r="H23" s="83">
        <v>43.676681208933687</v>
      </c>
      <c r="I23" s="82">
        <v>307135</v>
      </c>
      <c r="J23" s="83">
        <v>56.323318791066313</v>
      </c>
      <c r="K23" s="82">
        <v>545307</v>
      </c>
      <c r="L23" s="83">
        <v>100</v>
      </c>
    </row>
    <row r="24" spans="2:12" x14ac:dyDescent="0.25">
      <c r="B24" s="221">
        <v>2018</v>
      </c>
      <c r="C24" s="139">
        <v>50901</v>
      </c>
      <c r="D24" s="140">
        <v>9.2363888425163125</v>
      </c>
      <c r="E24" s="82">
        <v>174929</v>
      </c>
      <c r="F24" s="83">
        <v>31.742249932860574</v>
      </c>
      <c r="G24" s="82">
        <v>225830</v>
      </c>
      <c r="H24" s="83">
        <v>40.978638775376886</v>
      </c>
      <c r="I24" s="82">
        <v>325262</v>
      </c>
      <c r="J24" s="83">
        <v>59.021361224623114</v>
      </c>
      <c r="K24" s="82">
        <v>551092</v>
      </c>
      <c r="L24" s="83">
        <v>100</v>
      </c>
    </row>
    <row r="25" spans="2:12" s="1" customFormat="1" x14ac:dyDescent="0.25">
      <c r="B25" s="224">
        <v>2019</v>
      </c>
      <c r="C25" s="139">
        <v>26141</v>
      </c>
      <c r="D25" s="140">
        <v>4.6891704755002905</v>
      </c>
      <c r="E25" s="87">
        <v>177380</v>
      </c>
      <c r="F25" s="83">
        <v>31.818410119897539</v>
      </c>
      <c r="G25" s="87">
        <v>203521</v>
      </c>
      <c r="H25" s="83">
        <v>36.507580595397826</v>
      </c>
      <c r="I25" s="87">
        <v>353955</v>
      </c>
      <c r="J25" s="83">
        <v>63.492419404602174</v>
      </c>
      <c r="K25" s="87">
        <v>557476</v>
      </c>
      <c r="L25" s="83">
        <v>100</v>
      </c>
    </row>
    <row r="26" spans="2:12" s="1" customFormat="1" x14ac:dyDescent="0.25">
      <c r="B26" s="224">
        <v>2020</v>
      </c>
      <c r="C26" s="240">
        <v>37398</v>
      </c>
      <c r="D26" s="83">
        <v>6.6334032775021594</v>
      </c>
      <c r="E26" s="240">
        <v>166513</v>
      </c>
      <c r="F26" s="83">
        <v>29.534945182809697</v>
      </c>
      <c r="G26" s="87">
        <v>203911</v>
      </c>
      <c r="H26" s="83">
        <v>36.168348460311854</v>
      </c>
      <c r="I26" s="240">
        <v>359872</v>
      </c>
      <c r="J26" s="83">
        <v>63.831651539688139</v>
      </c>
      <c r="K26" s="240">
        <v>563783</v>
      </c>
      <c r="L26" s="83">
        <v>100</v>
      </c>
    </row>
    <row r="27" spans="2:12" s="1" customFormat="1" x14ac:dyDescent="0.25">
      <c r="B27" s="86" t="s">
        <v>84</v>
      </c>
      <c r="C27" s="94"/>
      <c r="D27" s="95"/>
      <c r="E27" s="94"/>
      <c r="F27" s="95"/>
      <c r="G27" s="94"/>
      <c r="H27" s="95"/>
      <c r="I27" s="94"/>
      <c r="J27" s="95"/>
      <c r="K27" s="94"/>
      <c r="L27" s="95"/>
    </row>
    <row r="28" spans="2:12" s="1" customFormat="1" x14ac:dyDescent="0.25">
      <c r="B28" s="221">
        <v>2015</v>
      </c>
      <c r="C28" s="82">
        <v>45342</v>
      </c>
      <c r="D28" s="83">
        <v>25.305562066771589</v>
      </c>
      <c r="E28" s="84">
        <v>47815</v>
      </c>
      <c r="F28" s="85">
        <v>26.685753831385551</v>
      </c>
      <c r="G28" s="84">
        <v>93157</v>
      </c>
      <c r="H28" s="85">
        <v>51.99131589815714</v>
      </c>
      <c r="I28" s="84">
        <v>86021</v>
      </c>
      <c r="J28" s="85">
        <v>48.00868410184286</v>
      </c>
      <c r="K28" s="84">
        <v>179178</v>
      </c>
      <c r="L28" s="85">
        <v>100</v>
      </c>
    </row>
    <row r="29" spans="2:12" s="1" customFormat="1" x14ac:dyDescent="0.25">
      <c r="B29" s="221">
        <v>2016</v>
      </c>
      <c r="C29" s="82">
        <v>28538</v>
      </c>
      <c r="D29" s="83">
        <v>15.685477000533146</v>
      </c>
      <c r="E29" s="84">
        <v>72946</v>
      </c>
      <c r="F29" s="85">
        <v>40.093657764415546</v>
      </c>
      <c r="G29" s="84">
        <v>101484</v>
      </c>
      <c r="H29" s="85">
        <v>55.779134764948694</v>
      </c>
      <c r="I29" s="84">
        <v>80455</v>
      </c>
      <c r="J29" s="85">
        <v>44.220865235051306</v>
      </c>
      <c r="K29" s="84">
        <v>181939</v>
      </c>
      <c r="L29" s="85">
        <v>100</v>
      </c>
    </row>
    <row r="30" spans="2:12" x14ac:dyDescent="0.25">
      <c r="B30" s="221">
        <v>2017</v>
      </c>
      <c r="C30" s="82">
        <v>25098</v>
      </c>
      <c r="D30" s="83">
        <v>13.617940217361816</v>
      </c>
      <c r="E30" s="82">
        <v>61469</v>
      </c>
      <c r="F30" s="83">
        <v>33.352504869751115</v>
      </c>
      <c r="G30" s="82">
        <v>86567</v>
      </c>
      <c r="H30" s="83">
        <v>46.970445087112928</v>
      </c>
      <c r="I30" s="82">
        <v>97734</v>
      </c>
      <c r="J30" s="83">
        <v>53.029554912887072</v>
      </c>
      <c r="K30" s="82">
        <v>184301</v>
      </c>
      <c r="L30" s="83">
        <v>100</v>
      </c>
    </row>
    <row r="31" spans="2:12" s="1" customFormat="1" x14ac:dyDescent="0.25">
      <c r="B31" s="221">
        <v>2018</v>
      </c>
      <c r="C31" s="82">
        <v>28332</v>
      </c>
      <c r="D31" s="83">
        <v>15.174090716768516</v>
      </c>
      <c r="E31" s="82">
        <v>57111</v>
      </c>
      <c r="F31" s="83">
        <v>30.587586295544497</v>
      </c>
      <c r="G31" s="82">
        <v>85443</v>
      </c>
      <c r="H31" s="83">
        <v>45.761677012313015</v>
      </c>
      <c r="I31" s="82">
        <v>101270</v>
      </c>
      <c r="J31" s="83">
        <v>54.238322987686985</v>
      </c>
      <c r="K31" s="82">
        <v>186713</v>
      </c>
      <c r="L31" s="83">
        <v>100</v>
      </c>
    </row>
    <row r="32" spans="2:12" s="1" customFormat="1" x14ac:dyDescent="0.25">
      <c r="B32" s="221">
        <v>2019</v>
      </c>
      <c r="C32" s="139">
        <v>17833</v>
      </c>
      <c r="D32" s="140">
        <v>9.4072280512958475</v>
      </c>
      <c r="E32" s="82">
        <v>50235</v>
      </c>
      <c r="F32" s="83">
        <v>26.499865482916331</v>
      </c>
      <c r="G32" s="82">
        <v>68068</v>
      </c>
      <c r="H32" s="83">
        <v>35.90709353421218</v>
      </c>
      <c r="I32" s="82">
        <v>121499</v>
      </c>
      <c r="J32" s="83">
        <v>64.09290646578782</v>
      </c>
      <c r="K32" s="82">
        <v>189567</v>
      </c>
      <c r="L32" s="83">
        <v>100</v>
      </c>
    </row>
    <row r="33" spans="2:12" s="1" customFormat="1" x14ac:dyDescent="0.25">
      <c r="B33" s="221">
        <v>2020</v>
      </c>
      <c r="C33" s="240">
        <v>15515</v>
      </c>
      <c r="D33" s="83">
        <v>8.1006432479846282</v>
      </c>
      <c r="E33" s="240">
        <v>53996</v>
      </c>
      <c r="F33" s="83">
        <v>28.192222547094943</v>
      </c>
      <c r="G33" s="82">
        <v>69511</v>
      </c>
      <c r="H33" s="83">
        <v>36.292865795079571</v>
      </c>
      <c r="I33" s="240">
        <v>122017</v>
      </c>
      <c r="J33" s="83">
        <v>63.707134204920436</v>
      </c>
      <c r="K33" s="240">
        <v>191528</v>
      </c>
      <c r="L33" s="83">
        <v>100</v>
      </c>
    </row>
    <row r="34" spans="2:12" s="1" customFormat="1" x14ac:dyDescent="0.25">
      <c r="B34" s="86" t="s">
        <v>85</v>
      </c>
      <c r="C34" s="94"/>
      <c r="D34" s="95"/>
      <c r="E34" s="94"/>
      <c r="F34" s="95"/>
      <c r="G34" s="94"/>
      <c r="H34" s="95"/>
      <c r="I34" s="94"/>
      <c r="J34" s="95"/>
      <c r="K34" s="94"/>
      <c r="L34" s="95"/>
    </row>
    <row r="35" spans="2:12" s="1" customFormat="1" x14ac:dyDescent="0.25">
      <c r="B35" s="221">
        <v>2015</v>
      </c>
      <c r="C35" s="139">
        <v>25965</v>
      </c>
      <c r="D35" s="140">
        <v>4.5030670803510882</v>
      </c>
      <c r="E35" s="84">
        <v>127284</v>
      </c>
      <c r="F35" s="85">
        <v>22.074653967086768</v>
      </c>
      <c r="G35" s="84">
        <v>153249</v>
      </c>
      <c r="H35" s="85">
        <v>26.577721047437855</v>
      </c>
      <c r="I35" s="84">
        <v>423358</v>
      </c>
      <c r="J35" s="85">
        <v>73.422278952562138</v>
      </c>
      <c r="K35" s="84">
        <v>576607</v>
      </c>
      <c r="L35" s="85">
        <v>100</v>
      </c>
    </row>
    <row r="36" spans="2:12" x14ac:dyDescent="0.25">
      <c r="B36" s="221">
        <v>2016</v>
      </c>
      <c r="C36" s="82">
        <v>36109</v>
      </c>
      <c r="D36" s="83">
        <v>6.195938467874087</v>
      </c>
      <c r="E36" s="84">
        <v>149504</v>
      </c>
      <c r="F36" s="85">
        <v>25.653371311890321</v>
      </c>
      <c r="G36" s="84">
        <v>185613</v>
      </c>
      <c r="H36" s="85">
        <v>31.849309779764408</v>
      </c>
      <c r="I36" s="84">
        <v>397172</v>
      </c>
      <c r="J36" s="85">
        <v>68.150690220235589</v>
      </c>
      <c r="K36" s="84">
        <v>582785</v>
      </c>
      <c r="L36" s="85">
        <v>100</v>
      </c>
    </row>
    <row r="37" spans="2:12" s="1" customFormat="1" x14ac:dyDescent="0.25">
      <c r="B37" s="221">
        <v>2017</v>
      </c>
      <c r="C37" s="82">
        <v>56237</v>
      </c>
      <c r="D37" s="83">
        <v>9.5237692022401692</v>
      </c>
      <c r="E37" s="82">
        <v>139581</v>
      </c>
      <c r="F37" s="83">
        <v>23.638124882513026</v>
      </c>
      <c r="G37" s="82">
        <v>195818</v>
      </c>
      <c r="H37" s="83">
        <v>33.1618940847532</v>
      </c>
      <c r="I37" s="82">
        <v>394673</v>
      </c>
      <c r="J37" s="83">
        <v>66.8381059152468</v>
      </c>
      <c r="K37" s="82">
        <v>590491</v>
      </c>
      <c r="L37" s="83">
        <v>100</v>
      </c>
    </row>
    <row r="38" spans="2:12" s="1" customFormat="1" x14ac:dyDescent="0.25">
      <c r="B38" s="221">
        <v>2018</v>
      </c>
      <c r="C38" s="139">
        <v>45872</v>
      </c>
      <c r="D38" s="140">
        <v>7.6700308326143514</v>
      </c>
      <c r="E38" s="82">
        <v>124974</v>
      </c>
      <c r="F38" s="83">
        <v>20.896286041052189</v>
      </c>
      <c r="G38" s="82">
        <v>170846</v>
      </c>
      <c r="H38" s="83">
        <v>28.56631687366654</v>
      </c>
      <c r="I38" s="82">
        <v>427222</v>
      </c>
      <c r="J38" s="83">
        <v>71.433683126333463</v>
      </c>
      <c r="K38" s="82">
        <v>598068</v>
      </c>
      <c r="L38" s="83">
        <v>100</v>
      </c>
    </row>
    <row r="39" spans="2:12" s="1" customFormat="1" x14ac:dyDescent="0.25">
      <c r="B39" s="221">
        <v>2019</v>
      </c>
      <c r="C39" s="139">
        <v>36652</v>
      </c>
      <c r="D39" s="140">
        <v>6.0404498529935262</v>
      </c>
      <c r="E39" s="82">
        <v>130131</v>
      </c>
      <c r="F39" s="83">
        <v>21.446299787730563</v>
      </c>
      <c r="G39" s="82">
        <v>166783</v>
      </c>
      <c r="H39" s="83">
        <v>27.486749640724089</v>
      </c>
      <c r="I39" s="82">
        <v>439993</v>
      </c>
      <c r="J39" s="83">
        <v>72.513250359275915</v>
      </c>
      <c r="K39" s="82">
        <v>606776</v>
      </c>
      <c r="L39" s="83">
        <v>100</v>
      </c>
    </row>
    <row r="40" spans="2:12" s="1" customFormat="1" x14ac:dyDescent="0.25">
      <c r="B40" s="221">
        <v>2020</v>
      </c>
      <c r="C40" s="240">
        <v>29547</v>
      </c>
      <c r="D40" s="83">
        <v>4.8031016068859573</v>
      </c>
      <c r="E40" s="240">
        <v>128580</v>
      </c>
      <c r="F40" s="83">
        <v>20.901709297505548</v>
      </c>
      <c r="G40" s="82">
        <v>158127</v>
      </c>
      <c r="H40" s="83">
        <v>25.704810904391508</v>
      </c>
      <c r="I40" s="240">
        <v>457038</v>
      </c>
      <c r="J40" s="83">
        <v>74.295189095608492</v>
      </c>
      <c r="K40" s="240">
        <v>615165</v>
      </c>
      <c r="L40" s="83">
        <v>100</v>
      </c>
    </row>
    <row r="41" spans="2:12" s="1" customFormat="1" x14ac:dyDescent="0.25">
      <c r="B41" s="86" t="s">
        <v>86</v>
      </c>
      <c r="C41" s="94"/>
      <c r="D41" s="95"/>
      <c r="E41" s="94"/>
      <c r="F41" s="95"/>
      <c r="G41" s="94"/>
      <c r="H41" s="95"/>
      <c r="I41" s="94"/>
      <c r="J41" s="95"/>
      <c r="K41" s="94"/>
      <c r="L41" s="95"/>
    </row>
    <row r="42" spans="2:12" x14ac:dyDescent="0.25">
      <c r="B42" s="221">
        <v>2015</v>
      </c>
      <c r="C42" s="82">
        <v>34274</v>
      </c>
      <c r="D42" s="83">
        <v>4.4434476195908923</v>
      </c>
      <c r="E42" s="84">
        <v>141337</v>
      </c>
      <c r="F42" s="85">
        <v>18.323614291011204</v>
      </c>
      <c r="G42" s="84">
        <v>175611</v>
      </c>
      <c r="H42" s="85">
        <v>22.767061910602095</v>
      </c>
      <c r="I42" s="84">
        <v>595727</v>
      </c>
      <c r="J42" s="85">
        <v>77.232938089397905</v>
      </c>
      <c r="K42" s="84">
        <v>771338</v>
      </c>
      <c r="L42" s="85">
        <v>100</v>
      </c>
    </row>
    <row r="43" spans="2:12" s="1" customFormat="1" x14ac:dyDescent="0.25">
      <c r="B43" s="221">
        <v>2016</v>
      </c>
      <c r="C43" s="82">
        <v>31122</v>
      </c>
      <c r="D43" s="83">
        <v>3.9740629884259024</v>
      </c>
      <c r="E43" s="84">
        <v>180422</v>
      </c>
      <c r="F43" s="85">
        <v>23.038634808102891</v>
      </c>
      <c r="G43" s="84">
        <v>211544</v>
      </c>
      <c r="H43" s="85">
        <v>27.012697796528791</v>
      </c>
      <c r="I43" s="84">
        <v>571584</v>
      </c>
      <c r="J43" s="85">
        <v>72.987302203471202</v>
      </c>
      <c r="K43" s="84">
        <v>783128</v>
      </c>
      <c r="L43" s="85">
        <v>100</v>
      </c>
    </row>
    <row r="44" spans="2:12" s="1" customFormat="1" x14ac:dyDescent="0.25">
      <c r="B44" s="221">
        <v>2017</v>
      </c>
      <c r="C44" s="139">
        <v>20501</v>
      </c>
      <c r="D44" s="140">
        <v>2.5821687900295363</v>
      </c>
      <c r="E44" s="82">
        <v>149066</v>
      </c>
      <c r="F44" s="83">
        <v>18.775355975539867</v>
      </c>
      <c r="G44" s="82">
        <v>169567</v>
      </c>
      <c r="H44" s="83">
        <v>21.357524765569405</v>
      </c>
      <c r="I44" s="82">
        <v>624378</v>
      </c>
      <c r="J44" s="83">
        <v>78.642475234430592</v>
      </c>
      <c r="K44" s="82">
        <v>793945</v>
      </c>
      <c r="L44" s="83">
        <v>100</v>
      </c>
    </row>
    <row r="45" spans="2:12" s="1" customFormat="1" x14ac:dyDescent="0.25">
      <c r="B45" s="221">
        <v>2018</v>
      </c>
      <c r="C45" s="139">
        <v>26288</v>
      </c>
      <c r="D45" s="140">
        <v>3.255431498231605</v>
      </c>
      <c r="E45" s="82">
        <v>144952</v>
      </c>
      <c r="F45" s="83">
        <v>17.950445318459664</v>
      </c>
      <c r="G45" s="82">
        <v>171240</v>
      </c>
      <c r="H45" s="83">
        <v>21.205876816691269</v>
      </c>
      <c r="I45" s="82">
        <v>636272</v>
      </c>
      <c r="J45" s="83">
        <v>78.794123183308727</v>
      </c>
      <c r="K45" s="82">
        <v>807512</v>
      </c>
      <c r="L45" s="83">
        <v>100</v>
      </c>
    </row>
    <row r="46" spans="2:12" s="1" customFormat="1" x14ac:dyDescent="0.25">
      <c r="B46" s="221">
        <v>2019</v>
      </c>
      <c r="C46" s="139">
        <v>29878</v>
      </c>
      <c r="D46" s="140">
        <v>3.6626821503393847</v>
      </c>
      <c r="E46" s="82">
        <v>146232</v>
      </c>
      <c r="F46" s="83">
        <v>17.92627807110345</v>
      </c>
      <c r="G46" s="82">
        <v>176110</v>
      </c>
      <c r="H46" s="83">
        <v>21.588960221442836</v>
      </c>
      <c r="I46" s="82">
        <v>639631</v>
      </c>
      <c r="J46" s="83">
        <v>78.411039778557168</v>
      </c>
      <c r="K46" s="82">
        <v>815741</v>
      </c>
      <c r="L46" s="83">
        <v>100</v>
      </c>
    </row>
    <row r="47" spans="2:12" s="1" customFormat="1" x14ac:dyDescent="0.25">
      <c r="B47" s="221">
        <v>2020</v>
      </c>
      <c r="C47" s="240">
        <v>36967</v>
      </c>
      <c r="D47" s="83">
        <v>4.4596206903623603</v>
      </c>
      <c r="E47" s="240">
        <v>193587</v>
      </c>
      <c r="F47" s="83">
        <v>23.353926220282364</v>
      </c>
      <c r="G47" s="82">
        <v>230554</v>
      </c>
      <c r="H47" s="83">
        <v>27.813546910644725</v>
      </c>
      <c r="I47" s="240">
        <v>598373</v>
      </c>
      <c r="J47" s="83">
        <v>72.186453089355268</v>
      </c>
      <c r="K47" s="240">
        <v>828927</v>
      </c>
      <c r="L47" s="83">
        <v>100</v>
      </c>
    </row>
    <row r="48" spans="2:12" x14ac:dyDescent="0.25">
      <c r="B48" s="86" t="s">
        <v>87</v>
      </c>
      <c r="C48" s="94"/>
      <c r="D48" s="95"/>
      <c r="E48" s="94"/>
      <c r="F48" s="95"/>
      <c r="G48" s="94"/>
      <c r="H48" s="95"/>
      <c r="I48" s="94"/>
      <c r="J48" s="95"/>
      <c r="K48" s="94"/>
      <c r="L48" s="95"/>
    </row>
    <row r="49" spans="2:14" s="1" customFormat="1" x14ac:dyDescent="0.25">
      <c r="B49" s="221">
        <v>2015</v>
      </c>
      <c r="C49" s="139">
        <v>14898</v>
      </c>
      <c r="D49" s="140">
        <v>0.75323758684882969</v>
      </c>
      <c r="E49" s="84">
        <v>279897</v>
      </c>
      <c r="F49" s="85">
        <v>14.151492874629271</v>
      </c>
      <c r="G49" s="84">
        <v>294795</v>
      </c>
      <c r="H49" s="85">
        <v>14.904730461478101</v>
      </c>
      <c r="I49" s="84">
        <v>1683067</v>
      </c>
      <c r="J49" s="85">
        <v>85.095269538521904</v>
      </c>
      <c r="K49" s="84">
        <v>1977862</v>
      </c>
      <c r="L49" s="85">
        <v>100</v>
      </c>
    </row>
    <row r="50" spans="2:14" s="1" customFormat="1" x14ac:dyDescent="0.25">
      <c r="B50" s="221">
        <v>2016</v>
      </c>
      <c r="C50" s="139">
        <v>27724</v>
      </c>
      <c r="D50" s="140">
        <v>1.3705408851170946</v>
      </c>
      <c r="E50" s="84">
        <v>305060</v>
      </c>
      <c r="F50" s="85">
        <v>15.080695513411516</v>
      </c>
      <c r="G50" s="84">
        <v>332784</v>
      </c>
      <c r="H50" s="85">
        <v>16.451236398528611</v>
      </c>
      <c r="I50" s="84">
        <v>1690067</v>
      </c>
      <c r="J50" s="85">
        <v>83.548763601471393</v>
      </c>
      <c r="K50" s="84">
        <v>2022851</v>
      </c>
      <c r="L50" s="85">
        <v>100</v>
      </c>
    </row>
    <row r="51" spans="2:14" s="1" customFormat="1" x14ac:dyDescent="0.25">
      <c r="B51" s="221">
        <v>2017</v>
      </c>
      <c r="C51" s="139">
        <v>22409</v>
      </c>
      <c r="D51" s="140">
        <v>1.084119003939964</v>
      </c>
      <c r="E51" s="82">
        <v>311970</v>
      </c>
      <c r="F51" s="83">
        <v>15.092713001880965</v>
      </c>
      <c r="G51" s="82">
        <v>334379</v>
      </c>
      <c r="H51" s="83">
        <v>16.176832005820931</v>
      </c>
      <c r="I51" s="82">
        <v>1732645</v>
      </c>
      <c r="J51" s="83">
        <v>83.823167994179073</v>
      </c>
      <c r="K51" s="82">
        <v>2067024</v>
      </c>
      <c r="L51" s="83">
        <v>100</v>
      </c>
      <c r="N51" s="43"/>
    </row>
    <row r="52" spans="2:14" s="1" customFormat="1" x14ac:dyDescent="0.25">
      <c r="B52" s="221">
        <v>2018</v>
      </c>
      <c r="C52" s="139">
        <v>18779</v>
      </c>
      <c r="D52" s="140">
        <v>0.89018689705942999</v>
      </c>
      <c r="E52" s="82">
        <v>236124</v>
      </c>
      <c r="F52" s="83">
        <v>11.193060912788798</v>
      </c>
      <c r="G52" s="82">
        <v>254903</v>
      </c>
      <c r="H52" s="83">
        <v>12.083247809848229</v>
      </c>
      <c r="I52" s="82">
        <v>1854654</v>
      </c>
      <c r="J52" s="83">
        <v>87.916752190151769</v>
      </c>
      <c r="K52" s="82">
        <v>2109557</v>
      </c>
      <c r="L52" s="83">
        <v>100</v>
      </c>
    </row>
    <row r="53" spans="2:14" s="1" customFormat="1" x14ac:dyDescent="0.25">
      <c r="B53" s="221">
        <v>2019</v>
      </c>
      <c r="C53" s="139">
        <v>17924</v>
      </c>
      <c r="D53" s="140">
        <v>0.83226846555028899</v>
      </c>
      <c r="E53" s="82">
        <v>262317</v>
      </c>
      <c r="F53" s="83">
        <v>12.180214632769202</v>
      </c>
      <c r="G53" s="82">
        <v>280241</v>
      </c>
      <c r="H53" s="83">
        <v>13.012483098319491</v>
      </c>
      <c r="I53" s="82">
        <v>1873391</v>
      </c>
      <c r="J53" s="83">
        <v>86.987516901680507</v>
      </c>
      <c r="K53" s="82">
        <v>2153632</v>
      </c>
      <c r="L53" s="83">
        <v>100</v>
      </c>
    </row>
    <row r="54" spans="2:14" x14ac:dyDescent="0.25">
      <c r="B54" s="221">
        <v>2020</v>
      </c>
      <c r="C54" s="139">
        <v>18128</v>
      </c>
      <c r="D54" s="140">
        <v>0.82499899878762284</v>
      </c>
      <c r="E54" s="43">
        <v>376601</v>
      </c>
      <c r="F54" s="83">
        <v>17.1389810206541</v>
      </c>
      <c r="G54" s="241">
        <v>394729</v>
      </c>
      <c r="H54" s="83">
        <v>17.963980019441724</v>
      </c>
      <c r="I54" s="82">
        <v>1802607</v>
      </c>
      <c r="J54" s="83">
        <v>82.036019980558279</v>
      </c>
      <c r="K54" s="82">
        <v>2197336</v>
      </c>
      <c r="L54" s="83">
        <v>100</v>
      </c>
    </row>
    <row r="55" spans="2:14" s="1" customFormat="1" x14ac:dyDescent="0.25">
      <c r="B55" s="86" t="s">
        <v>89</v>
      </c>
      <c r="C55" s="94"/>
      <c r="D55" s="95"/>
      <c r="E55" s="94"/>
      <c r="F55" s="95"/>
      <c r="G55" s="94"/>
      <c r="H55" s="95"/>
      <c r="I55" s="94"/>
      <c r="J55" s="95"/>
      <c r="K55" s="94"/>
      <c r="L55" s="95"/>
    </row>
    <row r="56" spans="2:14" s="1" customFormat="1" x14ac:dyDescent="0.25">
      <c r="B56" s="221">
        <v>2015</v>
      </c>
      <c r="C56" s="82">
        <v>15606</v>
      </c>
      <c r="D56" s="83">
        <v>2.2716421734168666</v>
      </c>
      <c r="E56" s="84">
        <v>152488</v>
      </c>
      <c r="F56" s="85">
        <v>22.196473903626242</v>
      </c>
      <c r="G56" s="84">
        <v>168094</v>
      </c>
      <c r="H56" s="85">
        <v>24.46811607704311</v>
      </c>
      <c r="I56" s="84">
        <v>518898</v>
      </c>
      <c r="J56" s="85">
        <v>75.531883922956894</v>
      </c>
      <c r="K56" s="84">
        <v>686992</v>
      </c>
      <c r="L56" s="85">
        <v>100</v>
      </c>
    </row>
    <row r="57" spans="2:14" s="1" customFormat="1" x14ac:dyDescent="0.25">
      <c r="B57" s="221">
        <v>2016</v>
      </c>
      <c r="C57" s="82">
        <v>15521</v>
      </c>
      <c r="D57" s="83">
        <v>2.1419473076270217</v>
      </c>
      <c r="E57" s="84">
        <v>180958</v>
      </c>
      <c r="F57" s="85">
        <v>24.972778873369666</v>
      </c>
      <c r="G57" s="84">
        <v>196479</v>
      </c>
      <c r="H57" s="85">
        <v>27.114726180996687</v>
      </c>
      <c r="I57" s="84">
        <v>528142</v>
      </c>
      <c r="J57" s="85">
        <v>72.885273819003316</v>
      </c>
      <c r="K57" s="84">
        <v>724621</v>
      </c>
      <c r="L57" s="85">
        <v>100</v>
      </c>
    </row>
    <row r="58" spans="2:14" s="1" customFormat="1" x14ac:dyDescent="0.25">
      <c r="B58" s="221">
        <v>2017</v>
      </c>
      <c r="C58" s="139">
        <v>14438</v>
      </c>
      <c r="D58" s="140">
        <v>1.9928611456950169</v>
      </c>
      <c r="E58" s="82">
        <v>174175</v>
      </c>
      <c r="F58" s="83">
        <v>24.041182300279093</v>
      </c>
      <c r="G58" s="82">
        <v>188613</v>
      </c>
      <c r="H58" s="83">
        <v>26.03404344597411</v>
      </c>
      <c r="I58" s="82">
        <v>535873</v>
      </c>
      <c r="J58" s="83">
        <v>73.965956554025894</v>
      </c>
      <c r="K58" s="82">
        <v>724486</v>
      </c>
      <c r="L58" s="83">
        <v>100</v>
      </c>
    </row>
    <row r="59" spans="2:14" s="1" customFormat="1" x14ac:dyDescent="0.25">
      <c r="B59" s="221">
        <v>2018</v>
      </c>
      <c r="C59" s="139">
        <v>15091</v>
      </c>
      <c r="D59" s="140">
        <v>2.1413084812332213</v>
      </c>
      <c r="E59" s="82">
        <v>153219</v>
      </c>
      <c r="F59" s="83">
        <v>21.740715935728112</v>
      </c>
      <c r="G59" s="82">
        <v>168310</v>
      </c>
      <c r="H59" s="83">
        <v>23.882024416961332</v>
      </c>
      <c r="I59" s="82">
        <v>536446</v>
      </c>
      <c r="J59" s="83">
        <v>76.117975583038671</v>
      </c>
      <c r="K59" s="82">
        <v>704756</v>
      </c>
      <c r="L59" s="83">
        <v>100</v>
      </c>
    </row>
    <row r="60" spans="2:14" x14ac:dyDescent="0.25">
      <c r="B60" s="221">
        <v>2019</v>
      </c>
      <c r="C60" s="139">
        <v>23711</v>
      </c>
      <c r="D60" s="140">
        <v>3.213917805248319</v>
      </c>
      <c r="E60" s="82">
        <v>154184</v>
      </c>
      <c r="F60" s="83">
        <v>20.898937323790935</v>
      </c>
      <c r="G60" s="82">
        <v>177895</v>
      </c>
      <c r="H60" s="83">
        <v>24.112855129039254</v>
      </c>
      <c r="I60" s="82">
        <v>559865</v>
      </c>
      <c r="J60" s="83">
        <v>75.887144870960739</v>
      </c>
      <c r="K60" s="82">
        <v>737760</v>
      </c>
      <c r="L60" s="83">
        <v>100</v>
      </c>
    </row>
    <row r="61" spans="2:14" x14ac:dyDescent="0.25">
      <c r="B61" s="221">
        <v>2020</v>
      </c>
      <c r="C61" s="43">
        <v>19166</v>
      </c>
      <c r="D61" s="83">
        <v>2.4304415145685732</v>
      </c>
      <c r="E61" s="43">
        <v>216495</v>
      </c>
      <c r="F61" s="83">
        <v>27.453742862179027</v>
      </c>
      <c r="G61" s="82">
        <v>235661</v>
      </c>
      <c r="H61" s="83">
        <v>29.884184376747601</v>
      </c>
      <c r="I61" s="43">
        <v>552920</v>
      </c>
      <c r="J61" s="83">
        <v>70.115815623252402</v>
      </c>
      <c r="K61" s="43">
        <v>788581</v>
      </c>
      <c r="L61" s="83">
        <v>100</v>
      </c>
    </row>
    <row r="62" spans="2:14" x14ac:dyDescent="0.25">
      <c r="B62" s="86" t="s">
        <v>90</v>
      </c>
      <c r="C62" s="94"/>
      <c r="D62" s="95"/>
      <c r="E62" s="94"/>
      <c r="F62" s="95"/>
      <c r="G62" s="94"/>
      <c r="H62" s="95"/>
      <c r="I62" s="94"/>
      <c r="J62" s="95"/>
      <c r="K62" s="94"/>
      <c r="L62" s="95"/>
    </row>
    <row r="63" spans="2:14" x14ac:dyDescent="0.25">
      <c r="B63" s="224">
        <v>2015</v>
      </c>
      <c r="C63" s="87">
        <v>112020</v>
      </c>
      <c r="D63" s="90">
        <v>11.15765946130079</v>
      </c>
      <c r="E63" s="91">
        <v>263011</v>
      </c>
      <c r="F63" s="92">
        <v>26.19699314922498</v>
      </c>
      <c r="G63" s="91">
        <v>375031</v>
      </c>
      <c r="H63" s="92">
        <v>37.354652610525768</v>
      </c>
      <c r="I63" s="91">
        <v>628943</v>
      </c>
      <c r="J63" s="92">
        <v>62.645347389474232</v>
      </c>
      <c r="K63" s="91">
        <v>1003974</v>
      </c>
      <c r="L63" s="92">
        <v>100</v>
      </c>
    </row>
    <row r="64" spans="2:14" x14ac:dyDescent="0.25">
      <c r="B64" s="224">
        <v>2016</v>
      </c>
      <c r="C64" s="87">
        <v>114143</v>
      </c>
      <c r="D64" s="90">
        <v>11.54168558378827</v>
      </c>
      <c r="E64" s="91">
        <v>283656</v>
      </c>
      <c r="F64" s="92">
        <v>28.682165055719981</v>
      </c>
      <c r="G64" s="91">
        <v>397799</v>
      </c>
      <c r="H64" s="92">
        <v>40.22385063950825</v>
      </c>
      <c r="I64" s="91">
        <v>591164</v>
      </c>
      <c r="J64" s="92">
        <v>59.77614936049175</v>
      </c>
      <c r="K64" s="91">
        <v>988963</v>
      </c>
      <c r="L64" s="92">
        <v>100</v>
      </c>
    </row>
    <row r="65" spans="2:12" x14ac:dyDescent="0.25">
      <c r="B65" s="224">
        <v>2017</v>
      </c>
      <c r="C65" s="87">
        <v>76435</v>
      </c>
      <c r="D65" s="90">
        <v>7.5565916395534956</v>
      </c>
      <c r="E65" s="87">
        <v>277121</v>
      </c>
      <c r="F65" s="90">
        <v>27.397007022237251</v>
      </c>
      <c r="G65" s="87">
        <v>353556</v>
      </c>
      <c r="H65" s="90">
        <v>34.953598661790743</v>
      </c>
      <c r="I65" s="87">
        <v>657945</v>
      </c>
      <c r="J65" s="90">
        <v>65.04640133820925</v>
      </c>
      <c r="K65" s="87">
        <v>1011501</v>
      </c>
      <c r="L65" s="90">
        <v>100</v>
      </c>
    </row>
    <row r="66" spans="2:12" x14ac:dyDescent="0.25">
      <c r="B66" s="224">
        <v>2018</v>
      </c>
      <c r="C66" s="87">
        <v>105870</v>
      </c>
      <c r="D66" s="90">
        <v>10.065276459973722</v>
      </c>
      <c r="E66" s="87">
        <v>272719</v>
      </c>
      <c r="F66" s="90">
        <v>25.927950608175816</v>
      </c>
      <c r="G66" s="87">
        <v>378589</v>
      </c>
      <c r="H66" s="90">
        <v>35.993227068149537</v>
      </c>
      <c r="I66" s="87">
        <v>673245</v>
      </c>
      <c r="J66" s="90">
        <v>64.006772931850463</v>
      </c>
      <c r="K66" s="87">
        <v>1051834</v>
      </c>
      <c r="L66" s="90">
        <v>100</v>
      </c>
    </row>
    <row r="67" spans="2:12" x14ac:dyDescent="0.25">
      <c r="B67" s="224">
        <v>2019</v>
      </c>
      <c r="C67" s="87">
        <v>94578</v>
      </c>
      <c r="D67" s="90">
        <v>9.072369456030021</v>
      </c>
      <c r="E67" s="87">
        <v>265094</v>
      </c>
      <c r="F67" s="90">
        <v>25.429071333468908</v>
      </c>
      <c r="G67" s="87">
        <v>359672</v>
      </c>
      <c r="H67" s="90">
        <v>34.501440789498929</v>
      </c>
      <c r="I67" s="87">
        <v>682812</v>
      </c>
      <c r="J67" s="90">
        <v>65.498559210501071</v>
      </c>
      <c r="K67" s="87">
        <v>1042484</v>
      </c>
      <c r="L67" s="90">
        <v>100</v>
      </c>
    </row>
    <row r="68" spans="2:12" x14ac:dyDescent="0.25">
      <c r="B68" s="228">
        <v>2020</v>
      </c>
      <c r="C68" s="242">
        <v>71153</v>
      </c>
      <c r="D68" s="89">
        <v>0.7003578909239806</v>
      </c>
      <c r="E68" s="242">
        <v>301183</v>
      </c>
      <c r="F68" s="89">
        <v>29.64539663291179</v>
      </c>
      <c r="G68" s="88">
        <v>372336</v>
      </c>
      <c r="H68" s="89">
        <v>36.648975542151597</v>
      </c>
      <c r="I68" s="242">
        <v>643616</v>
      </c>
      <c r="J68" s="89">
        <v>63.351024457848403</v>
      </c>
      <c r="K68" s="88">
        <v>1015952</v>
      </c>
      <c r="L68" s="89">
        <v>100</v>
      </c>
    </row>
    <row r="69" spans="2:12" x14ac:dyDescent="0.25">
      <c r="B69" s="69" t="s">
        <v>174</v>
      </c>
      <c r="C69" s="10"/>
      <c r="D69" s="10"/>
      <c r="E69" s="10"/>
      <c r="F69" s="10"/>
      <c r="G69" s="10"/>
      <c r="H69" s="10"/>
      <c r="I69" s="10"/>
      <c r="J69" s="10"/>
      <c r="K69" s="10"/>
    </row>
    <row r="70" spans="2:12" x14ac:dyDescent="0.25">
      <c r="B70" s="69" t="s">
        <v>175</v>
      </c>
    </row>
    <row r="71" spans="2:12" x14ac:dyDescent="0.25">
      <c r="B71" s="59" t="s">
        <v>132</v>
      </c>
    </row>
    <row r="72" spans="2:12" x14ac:dyDescent="0.25">
      <c r="B72" s="64" t="s">
        <v>123</v>
      </c>
      <c r="C72" s="64"/>
      <c r="D72" s="64"/>
      <c r="E72" s="64"/>
      <c r="F72" s="64"/>
      <c r="G72" s="64"/>
      <c r="H72" s="64"/>
      <c r="I72" s="64"/>
    </row>
    <row r="76" spans="2:12" x14ac:dyDescent="0.25">
      <c r="F76" s="43"/>
      <c r="G76" s="43"/>
    </row>
    <row r="79" spans="2:12" x14ac:dyDescent="0.25">
      <c r="C79" s="43"/>
      <c r="F79" s="43"/>
    </row>
    <row r="80" spans="2:12" x14ac:dyDescent="0.25">
      <c r="C80" s="43"/>
      <c r="F80" s="43"/>
    </row>
    <row r="81" spans="3:6" x14ac:dyDescent="0.25">
      <c r="C81" s="43"/>
      <c r="F81" s="43"/>
    </row>
    <row r="82" spans="3:6" x14ac:dyDescent="0.25">
      <c r="C82" s="43"/>
      <c r="F82" s="43"/>
    </row>
    <row r="83" spans="3:6" x14ac:dyDescent="0.25">
      <c r="C83" s="43"/>
      <c r="F83" s="43"/>
    </row>
    <row r="84" spans="3:6" x14ac:dyDescent="0.25">
      <c r="C84" s="43"/>
      <c r="F84" s="43"/>
    </row>
    <row r="91" spans="3:6" x14ac:dyDescent="0.25">
      <c r="C91" s="43"/>
      <c r="D91" s="139"/>
      <c r="F91" s="43"/>
    </row>
    <row r="92" spans="3:6" x14ac:dyDescent="0.25">
      <c r="C92" s="43"/>
    </row>
    <row r="93" spans="3:6" x14ac:dyDescent="0.25">
      <c r="C93" s="43"/>
    </row>
    <row r="94" spans="3:6" x14ac:dyDescent="0.25">
      <c r="C94" s="43"/>
    </row>
    <row r="95" spans="3:6" x14ac:dyDescent="0.25">
      <c r="C95" s="43"/>
      <c r="F95" s="43"/>
    </row>
    <row r="96" spans="3:6" x14ac:dyDescent="0.25">
      <c r="C96" s="43"/>
      <c r="F96" s="43"/>
    </row>
    <row r="97" spans="3:6" x14ac:dyDescent="0.25">
      <c r="C97" s="43"/>
      <c r="F97" s="43"/>
    </row>
    <row r="98" spans="3:6" x14ac:dyDescent="0.25">
      <c r="C98" s="43"/>
      <c r="E98" s="43"/>
      <c r="F98" s="43"/>
    </row>
  </sheetData>
  <mergeCells count="8">
    <mergeCell ref="B3:L3"/>
    <mergeCell ref="B2:L2"/>
    <mergeCell ref="B4:B5"/>
    <mergeCell ref="C4:D4"/>
    <mergeCell ref="E4:F4"/>
    <mergeCell ref="G4:H4"/>
    <mergeCell ref="I4:J4"/>
    <mergeCell ref="K4:L4"/>
  </mergeCells>
  <pageMargins left="0.23622047244094491" right="0.31496062992125984" top="0.35433070866141736" bottom="0.74803149606299213" header="0.31496062992125984" footer="0.31496062992125984"/>
  <pageSetup paperSize="41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9"/>
  <sheetViews>
    <sheetView showGridLines="0" zoomScaleNormal="100" workbookViewId="0">
      <selection activeCell="J32" sqref="J32"/>
    </sheetView>
  </sheetViews>
  <sheetFormatPr baseColWidth="10" defaultRowHeight="12.75" x14ac:dyDescent="0.2"/>
  <cols>
    <col min="1" max="1" width="5.28515625" style="96" customWidth="1"/>
    <col min="2" max="2" width="26.85546875" style="96" customWidth="1"/>
    <col min="3" max="3" width="12.140625" style="96" customWidth="1"/>
    <col min="4" max="4" width="15.28515625" style="96" customWidth="1"/>
    <col min="5" max="5" width="13.28515625" style="96" customWidth="1"/>
    <col min="6" max="6" width="12.28515625" style="96" bestFit="1" customWidth="1"/>
    <col min="7" max="7" width="13" style="96" bestFit="1" customWidth="1"/>
    <col min="8" max="253" width="11.42578125" style="96"/>
    <col min="254" max="254" width="5.28515625" style="96" customWidth="1"/>
    <col min="255" max="255" width="28.140625" style="96" customWidth="1"/>
    <col min="256" max="256" width="9.28515625" style="96" bestFit="1" customWidth="1"/>
    <col min="257" max="257" width="15.28515625" style="96" customWidth="1"/>
    <col min="258" max="258" width="13.28515625" style="96" customWidth="1"/>
    <col min="259" max="259" width="12.28515625" style="96" bestFit="1" customWidth="1"/>
    <col min="260" max="260" width="13" style="96" bestFit="1" customWidth="1"/>
    <col min="261" max="509" width="11.42578125" style="96"/>
    <col min="510" max="510" width="5.28515625" style="96" customWidth="1"/>
    <col min="511" max="511" width="28.140625" style="96" customWidth="1"/>
    <col min="512" max="512" width="9.28515625" style="96" bestFit="1" customWidth="1"/>
    <col min="513" max="513" width="15.28515625" style="96" customWidth="1"/>
    <col min="514" max="514" width="13.28515625" style="96" customWidth="1"/>
    <col min="515" max="515" width="12.28515625" style="96" bestFit="1" customWidth="1"/>
    <col min="516" max="516" width="13" style="96" bestFit="1" customWidth="1"/>
    <col min="517" max="765" width="11.42578125" style="96"/>
    <col min="766" max="766" width="5.28515625" style="96" customWidth="1"/>
    <col min="767" max="767" width="28.140625" style="96" customWidth="1"/>
    <col min="768" max="768" width="9.28515625" style="96" bestFit="1" customWidth="1"/>
    <col min="769" max="769" width="15.28515625" style="96" customWidth="1"/>
    <col min="770" max="770" width="13.28515625" style="96" customWidth="1"/>
    <col min="771" max="771" width="12.28515625" style="96" bestFit="1" customWidth="1"/>
    <col min="772" max="772" width="13" style="96" bestFit="1" customWidth="1"/>
    <col min="773" max="1021" width="11.42578125" style="96"/>
    <col min="1022" max="1022" width="5.28515625" style="96" customWidth="1"/>
    <col min="1023" max="1023" width="28.140625" style="96" customWidth="1"/>
    <col min="1024" max="1024" width="9.28515625" style="96" bestFit="1" customWidth="1"/>
    <col min="1025" max="1025" width="15.28515625" style="96" customWidth="1"/>
    <col min="1026" max="1026" width="13.28515625" style="96" customWidth="1"/>
    <col min="1027" max="1027" width="12.28515625" style="96" bestFit="1" customWidth="1"/>
    <col min="1028" max="1028" width="13" style="96" bestFit="1" customWidth="1"/>
    <col min="1029" max="1277" width="11.42578125" style="96"/>
    <col min="1278" max="1278" width="5.28515625" style="96" customWidth="1"/>
    <col min="1279" max="1279" width="28.140625" style="96" customWidth="1"/>
    <col min="1280" max="1280" width="9.28515625" style="96" bestFit="1" customWidth="1"/>
    <col min="1281" max="1281" width="15.28515625" style="96" customWidth="1"/>
    <col min="1282" max="1282" width="13.28515625" style="96" customWidth="1"/>
    <col min="1283" max="1283" width="12.28515625" style="96" bestFit="1" customWidth="1"/>
    <col min="1284" max="1284" width="13" style="96" bestFit="1" customWidth="1"/>
    <col min="1285" max="1533" width="11.42578125" style="96"/>
    <col min="1534" max="1534" width="5.28515625" style="96" customWidth="1"/>
    <col min="1535" max="1535" width="28.140625" style="96" customWidth="1"/>
    <col min="1536" max="1536" width="9.28515625" style="96" bestFit="1" customWidth="1"/>
    <col min="1537" max="1537" width="15.28515625" style="96" customWidth="1"/>
    <col min="1538" max="1538" width="13.28515625" style="96" customWidth="1"/>
    <col min="1539" max="1539" width="12.28515625" style="96" bestFit="1" customWidth="1"/>
    <col min="1540" max="1540" width="13" style="96" bestFit="1" customWidth="1"/>
    <col min="1541" max="1789" width="11.42578125" style="96"/>
    <col min="1790" max="1790" width="5.28515625" style="96" customWidth="1"/>
    <col min="1791" max="1791" width="28.140625" style="96" customWidth="1"/>
    <col min="1792" max="1792" width="9.28515625" style="96" bestFit="1" customWidth="1"/>
    <col min="1793" max="1793" width="15.28515625" style="96" customWidth="1"/>
    <col min="1794" max="1794" width="13.28515625" style="96" customWidth="1"/>
    <col min="1795" max="1795" width="12.28515625" style="96" bestFit="1" customWidth="1"/>
    <col min="1796" max="1796" width="13" style="96" bestFit="1" customWidth="1"/>
    <col min="1797" max="2045" width="11.42578125" style="96"/>
    <col min="2046" max="2046" width="5.28515625" style="96" customWidth="1"/>
    <col min="2047" max="2047" width="28.140625" style="96" customWidth="1"/>
    <col min="2048" max="2048" width="9.28515625" style="96" bestFit="1" customWidth="1"/>
    <col min="2049" max="2049" width="15.28515625" style="96" customWidth="1"/>
    <col min="2050" max="2050" width="13.28515625" style="96" customWidth="1"/>
    <col min="2051" max="2051" width="12.28515625" style="96" bestFit="1" customWidth="1"/>
    <col min="2052" max="2052" width="13" style="96" bestFit="1" customWidth="1"/>
    <col min="2053" max="2301" width="11.42578125" style="96"/>
    <col min="2302" max="2302" width="5.28515625" style="96" customWidth="1"/>
    <col min="2303" max="2303" width="28.140625" style="96" customWidth="1"/>
    <col min="2304" max="2304" width="9.28515625" style="96" bestFit="1" customWidth="1"/>
    <col min="2305" max="2305" width="15.28515625" style="96" customWidth="1"/>
    <col min="2306" max="2306" width="13.28515625" style="96" customWidth="1"/>
    <col min="2307" max="2307" width="12.28515625" style="96" bestFit="1" customWidth="1"/>
    <col min="2308" max="2308" width="13" style="96" bestFit="1" customWidth="1"/>
    <col min="2309" max="2557" width="11.42578125" style="96"/>
    <col min="2558" max="2558" width="5.28515625" style="96" customWidth="1"/>
    <col min="2559" max="2559" width="28.140625" style="96" customWidth="1"/>
    <col min="2560" max="2560" width="9.28515625" style="96" bestFit="1" customWidth="1"/>
    <col min="2561" max="2561" width="15.28515625" style="96" customWidth="1"/>
    <col min="2562" max="2562" width="13.28515625" style="96" customWidth="1"/>
    <col min="2563" max="2563" width="12.28515625" style="96" bestFit="1" customWidth="1"/>
    <col min="2564" max="2564" width="13" style="96" bestFit="1" customWidth="1"/>
    <col min="2565" max="2813" width="11.42578125" style="96"/>
    <col min="2814" max="2814" width="5.28515625" style="96" customWidth="1"/>
    <col min="2815" max="2815" width="28.140625" style="96" customWidth="1"/>
    <col min="2816" max="2816" width="9.28515625" style="96" bestFit="1" customWidth="1"/>
    <col min="2817" max="2817" width="15.28515625" style="96" customWidth="1"/>
    <col min="2818" max="2818" width="13.28515625" style="96" customWidth="1"/>
    <col min="2819" max="2819" width="12.28515625" style="96" bestFit="1" customWidth="1"/>
    <col min="2820" max="2820" width="13" style="96" bestFit="1" customWidth="1"/>
    <col min="2821" max="3069" width="11.42578125" style="96"/>
    <col min="3070" max="3070" width="5.28515625" style="96" customWidth="1"/>
    <col min="3071" max="3071" width="28.140625" style="96" customWidth="1"/>
    <col min="3072" max="3072" width="9.28515625" style="96" bestFit="1" customWidth="1"/>
    <col min="3073" max="3073" width="15.28515625" style="96" customWidth="1"/>
    <col min="3074" max="3074" width="13.28515625" style="96" customWidth="1"/>
    <col min="3075" max="3075" width="12.28515625" style="96" bestFit="1" customWidth="1"/>
    <col min="3076" max="3076" width="13" style="96" bestFit="1" customWidth="1"/>
    <col min="3077" max="3325" width="11.42578125" style="96"/>
    <col min="3326" max="3326" width="5.28515625" style="96" customWidth="1"/>
    <col min="3327" max="3327" width="28.140625" style="96" customWidth="1"/>
    <col min="3328" max="3328" width="9.28515625" style="96" bestFit="1" customWidth="1"/>
    <col min="3329" max="3329" width="15.28515625" style="96" customWidth="1"/>
    <col min="3330" max="3330" width="13.28515625" style="96" customWidth="1"/>
    <col min="3331" max="3331" width="12.28515625" style="96" bestFit="1" customWidth="1"/>
    <col min="3332" max="3332" width="13" style="96" bestFit="1" customWidth="1"/>
    <col min="3333" max="3581" width="11.42578125" style="96"/>
    <col min="3582" max="3582" width="5.28515625" style="96" customWidth="1"/>
    <col min="3583" max="3583" width="28.140625" style="96" customWidth="1"/>
    <col min="3584" max="3584" width="9.28515625" style="96" bestFit="1" customWidth="1"/>
    <col min="3585" max="3585" width="15.28515625" style="96" customWidth="1"/>
    <col min="3586" max="3586" width="13.28515625" style="96" customWidth="1"/>
    <col min="3587" max="3587" width="12.28515625" style="96" bestFit="1" customWidth="1"/>
    <col min="3588" max="3588" width="13" style="96" bestFit="1" customWidth="1"/>
    <col min="3589" max="3837" width="11.42578125" style="96"/>
    <col min="3838" max="3838" width="5.28515625" style="96" customWidth="1"/>
    <col min="3839" max="3839" width="28.140625" style="96" customWidth="1"/>
    <col min="3840" max="3840" width="9.28515625" style="96" bestFit="1" customWidth="1"/>
    <col min="3841" max="3841" width="15.28515625" style="96" customWidth="1"/>
    <col min="3842" max="3842" width="13.28515625" style="96" customWidth="1"/>
    <col min="3843" max="3843" width="12.28515625" style="96" bestFit="1" customWidth="1"/>
    <col min="3844" max="3844" width="13" style="96" bestFit="1" customWidth="1"/>
    <col min="3845" max="4093" width="11.42578125" style="96"/>
    <col min="4094" max="4094" width="5.28515625" style="96" customWidth="1"/>
    <col min="4095" max="4095" width="28.140625" style="96" customWidth="1"/>
    <col min="4096" max="4096" width="9.28515625" style="96" bestFit="1" customWidth="1"/>
    <col min="4097" max="4097" width="15.28515625" style="96" customWidth="1"/>
    <col min="4098" max="4098" width="13.28515625" style="96" customWidth="1"/>
    <col min="4099" max="4099" width="12.28515625" style="96" bestFit="1" customWidth="1"/>
    <col min="4100" max="4100" width="13" style="96" bestFit="1" customWidth="1"/>
    <col min="4101" max="4349" width="11.42578125" style="96"/>
    <col min="4350" max="4350" width="5.28515625" style="96" customWidth="1"/>
    <col min="4351" max="4351" width="28.140625" style="96" customWidth="1"/>
    <col min="4352" max="4352" width="9.28515625" style="96" bestFit="1" customWidth="1"/>
    <col min="4353" max="4353" width="15.28515625" style="96" customWidth="1"/>
    <col min="4354" max="4354" width="13.28515625" style="96" customWidth="1"/>
    <col min="4355" max="4355" width="12.28515625" style="96" bestFit="1" customWidth="1"/>
    <col min="4356" max="4356" width="13" style="96" bestFit="1" customWidth="1"/>
    <col min="4357" max="4605" width="11.42578125" style="96"/>
    <col min="4606" max="4606" width="5.28515625" style="96" customWidth="1"/>
    <col min="4607" max="4607" width="28.140625" style="96" customWidth="1"/>
    <col min="4608" max="4608" width="9.28515625" style="96" bestFit="1" customWidth="1"/>
    <col min="4609" max="4609" width="15.28515625" style="96" customWidth="1"/>
    <col min="4610" max="4610" width="13.28515625" style="96" customWidth="1"/>
    <col min="4611" max="4611" width="12.28515625" style="96" bestFit="1" customWidth="1"/>
    <col min="4612" max="4612" width="13" style="96" bestFit="1" customWidth="1"/>
    <col min="4613" max="4861" width="11.42578125" style="96"/>
    <col min="4862" max="4862" width="5.28515625" style="96" customWidth="1"/>
    <col min="4863" max="4863" width="28.140625" style="96" customWidth="1"/>
    <col min="4864" max="4864" width="9.28515625" style="96" bestFit="1" customWidth="1"/>
    <col min="4865" max="4865" width="15.28515625" style="96" customWidth="1"/>
    <col min="4866" max="4866" width="13.28515625" style="96" customWidth="1"/>
    <col min="4867" max="4867" width="12.28515625" style="96" bestFit="1" customWidth="1"/>
    <col min="4868" max="4868" width="13" style="96" bestFit="1" customWidth="1"/>
    <col min="4869" max="5117" width="11.42578125" style="96"/>
    <col min="5118" max="5118" width="5.28515625" style="96" customWidth="1"/>
    <col min="5119" max="5119" width="28.140625" style="96" customWidth="1"/>
    <col min="5120" max="5120" width="9.28515625" style="96" bestFit="1" customWidth="1"/>
    <col min="5121" max="5121" width="15.28515625" style="96" customWidth="1"/>
    <col min="5122" max="5122" width="13.28515625" style="96" customWidth="1"/>
    <col min="5123" max="5123" width="12.28515625" style="96" bestFit="1" customWidth="1"/>
    <col min="5124" max="5124" width="13" style="96" bestFit="1" customWidth="1"/>
    <col min="5125" max="5373" width="11.42578125" style="96"/>
    <col min="5374" max="5374" width="5.28515625" style="96" customWidth="1"/>
    <col min="5375" max="5375" width="28.140625" style="96" customWidth="1"/>
    <col min="5376" max="5376" width="9.28515625" style="96" bestFit="1" customWidth="1"/>
    <col min="5377" max="5377" width="15.28515625" style="96" customWidth="1"/>
    <col min="5378" max="5378" width="13.28515625" style="96" customWidth="1"/>
    <col min="5379" max="5379" width="12.28515625" style="96" bestFit="1" customWidth="1"/>
    <col min="5380" max="5380" width="13" style="96" bestFit="1" customWidth="1"/>
    <col min="5381" max="5629" width="11.42578125" style="96"/>
    <col min="5630" max="5630" width="5.28515625" style="96" customWidth="1"/>
    <col min="5631" max="5631" width="28.140625" style="96" customWidth="1"/>
    <col min="5632" max="5632" width="9.28515625" style="96" bestFit="1" customWidth="1"/>
    <col min="5633" max="5633" width="15.28515625" style="96" customWidth="1"/>
    <col min="5634" max="5634" width="13.28515625" style="96" customWidth="1"/>
    <col min="5635" max="5635" width="12.28515625" style="96" bestFit="1" customWidth="1"/>
    <col min="5636" max="5636" width="13" style="96" bestFit="1" customWidth="1"/>
    <col min="5637" max="5885" width="11.42578125" style="96"/>
    <col min="5886" max="5886" width="5.28515625" style="96" customWidth="1"/>
    <col min="5887" max="5887" width="28.140625" style="96" customWidth="1"/>
    <col min="5888" max="5888" width="9.28515625" style="96" bestFit="1" customWidth="1"/>
    <col min="5889" max="5889" width="15.28515625" style="96" customWidth="1"/>
    <col min="5890" max="5890" width="13.28515625" style="96" customWidth="1"/>
    <col min="5891" max="5891" width="12.28515625" style="96" bestFit="1" customWidth="1"/>
    <col min="5892" max="5892" width="13" style="96" bestFit="1" customWidth="1"/>
    <col min="5893" max="6141" width="11.42578125" style="96"/>
    <col min="6142" max="6142" width="5.28515625" style="96" customWidth="1"/>
    <col min="6143" max="6143" width="28.140625" style="96" customWidth="1"/>
    <col min="6144" max="6144" width="9.28515625" style="96" bestFit="1" customWidth="1"/>
    <col min="6145" max="6145" width="15.28515625" style="96" customWidth="1"/>
    <col min="6146" max="6146" width="13.28515625" style="96" customWidth="1"/>
    <col min="6147" max="6147" width="12.28515625" style="96" bestFit="1" customWidth="1"/>
    <col min="6148" max="6148" width="13" style="96" bestFit="1" customWidth="1"/>
    <col min="6149" max="6397" width="11.42578125" style="96"/>
    <col min="6398" max="6398" width="5.28515625" style="96" customWidth="1"/>
    <col min="6399" max="6399" width="28.140625" style="96" customWidth="1"/>
    <col min="6400" max="6400" width="9.28515625" style="96" bestFit="1" customWidth="1"/>
    <col min="6401" max="6401" width="15.28515625" style="96" customWidth="1"/>
    <col min="6402" max="6402" width="13.28515625" style="96" customWidth="1"/>
    <col min="6403" max="6403" width="12.28515625" style="96" bestFit="1" customWidth="1"/>
    <col min="6404" max="6404" width="13" style="96" bestFit="1" customWidth="1"/>
    <col min="6405" max="6653" width="11.42578125" style="96"/>
    <col min="6654" max="6654" width="5.28515625" style="96" customWidth="1"/>
    <col min="6655" max="6655" width="28.140625" style="96" customWidth="1"/>
    <col min="6656" max="6656" width="9.28515625" style="96" bestFit="1" customWidth="1"/>
    <col min="6657" max="6657" width="15.28515625" style="96" customWidth="1"/>
    <col min="6658" max="6658" width="13.28515625" style="96" customWidth="1"/>
    <col min="6659" max="6659" width="12.28515625" style="96" bestFit="1" customWidth="1"/>
    <col min="6660" max="6660" width="13" style="96" bestFit="1" customWidth="1"/>
    <col min="6661" max="6909" width="11.42578125" style="96"/>
    <col min="6910" max="6910" width="5.28515625" style="96" customWidth="1"/>
    <col min="6911" max="6911" width="28.140625" style="96" customWidth="1"/>
    <col min="6912" max="6912" width="9.28515625" style="96" bestFit="1" customWidth="1"/>
    <col min="6913" max="6913" width="15.28515625" style="96" customWidth="1"/>
    <col min="6914" max="6914" width="13.28515625" style="96" customWidth="1"/>
    <col min="6915" max="6915" width="12.28515625" style="96" bestFit="1" customWidth="1"/>
    <col min="6916" max="6916" width="13" style="96" bestFit="1" customWidth="1"/>
    <col min="6917" max="7165" width="11.42578125" style="96"/>
    <col min="7166" max="7166" width="5.28515625" style="96" customWidth="1"/>
    <col min="7167" max="7167" width="28.140625" style="96" customWidth="1"/>
    <col min="7168" max="7168" width="9.28515625" style="96" bestFit="1" customWidth="1"/>
    <col min="7169" max="7169" width="15.28515625" style="96" customWidth="1"/>
    <col min="7170" max="7170" width="13.28515625" style="96" customWidth="1"/>
    <col min="7171" max="7171" width="12.28515625" style="96" bestFit="1" customWidth="1"/>
    <col min="7172" max="7172" width="13" style="96" bestFit="1" customWidth="1"/>
    <col min="7173" max="7421" width="11.42578125" style="96"/>
    <col min="7422" max="7422" width="5.28515625" style="96" customWidth="1"/>
    <col min="7423" max="7423" width="28.140625" style="96" customWidth="1"/>
    <col min="7424" max="7424" width="9.28515625" style="96" bestFit="1" customWidth="1"/>
    <col min="7425" max="7425" width="15.28515625" style="96" customWidth="1"/>
    <col min="7426" max="7426" width="13.28515625" style="96" customWidth="1"/>
    <col min="7427" max="7427" width="12.28515625" style="96" bestFit="1" customWidth="1"/>
    <col min="7428" max="7428" width="13" style="96" bestFit="1" customWidth="1"/>
    <col min="7429" max="7677" width="11.42578125" style="96"/>
    <col min="7678" max="7678" width="5.28515625" style="96" customWidth="1"/>
    <col min="7679" max="7679" width="28.140625" style="96" customWidth="1"/>
    <col min="7680" max="7680" width="9.28515625" style="96" bestFit="1" customWidth="1"/>
    <col min="7681" max="7681" width="15.28515625" style="96" customWidth="1"/>
    <col min="7682" max="7682" width="13.28515625" style="96" customWidth="1"/>
    <col min="7683" max="7683" width="12.28515625" style="96" bestFit="1" customWidth="1"/>
    <col min="7684" max="7684" width="13" style="96" bestFit="1" customWidth="1"/>
    <col min="7685" max="7933" width="11.42578125" style="96"/>
    <col min="7934" max="7934" width="5.28515625" style="96" customWidth="1"/>
    <col min="7935" max="7935" width="28.140625" style="96" customWidth="1"/>
    <col min="7936" max="7936" width="9.28515625" style="96" bestFit="1" customWidth="1"/>
    <col min="7937" max="7937" width="15.28515625" style="96" customWidth="1"/>
    <col min="7938" max="7938" width="13.28515625" style="96" customWidth="1"/>
    <col min="7939" max="7939" width="12.28515625" style="96" bestFit="1" customWidth="1"/>
    <col min="7940" max="7940" width="13" style="96" bestFit="1" customWidth="1"/>
    <col min="7941" max="8189" width="11.42578125" style="96"/>
    <col min="8190" max="8190" width="5.28515625" style="96" customWidth="1"/>
    <col min="8191" max="8191" width="28.140625" style="96" customWidth="1"/>
    <col min="8192" max="8192" width="9.28515625" style="96" bestFit="1" customWidth="1"/>
    <col min="8193" max="8193" width="15.28515625" style="96" customWidth="1"/>
    <col min="8194" max="8194" width="13.28515625" style="96" customWidth="1"/>
    <col min="8195" max="8195" width="12.28515625" style="96" bestFit="1" customWidth="1"/>
    <col min="8196" max="8196" width="13" style="96" bestFit="1" customWidth="1"/>
    <col min="8197" max="8445" width="11.42578125" style="96"/>
    <col min="8446" max="8446" width="5.28515625" style="96" customWidth="1"/>
    <col min="8447" max="8447" width="28.140625" style="96" customWidth="1"/>
    <col min="8448" max="8448" width="9.28515625" style="96" bestFit="1" customWidth="1"/>
    <col min="8449" max="8449" width="15.28515625" style="96" customWidth="1"/>
    <col min="8450" max="8450" width="13.28515625" style="96" customWidth="1"/>
    <col min="8451" max="8451" width="12.28515625" style="96" bestFit="1" customWidth="1"/>
    <col min="8452" max="8452" width="13" style="96" bestFit="1" customWidth="1"/>
    <col min="8453" max="8701" width="11.42578125" style="96"/>
    <col min="8702" max="8702" width="5.28515625" style="96" customWidth="1"/>
    <col min="8703" max="8703" width="28.140625" style="96" customWidth="1"/>
    <col min="8704" max="8704" width="9.28515625" style="96" bestFit="1" customWidth="1"/>
    <col min="8705" max="8705" width="15.28515625" style="96" customWidth="1"/>
    <col min="8706" max="8706" width="13.28515625" style="96" customWidth="1"/>
    <col min="8707" max="8707" width="12.28515625" style="96" bestFit="1" customWidth="1"/>
    <col min="8708" max="8708" width="13" style="96" bestFit="1" customWidth="1"/>
    <col min="8709" max="8957" width="11.42578125" style="96"/>
    <col min="8958" max="8958" width="5.28515625" style="96" customWidth="1"/>
    <col min="8959" max="8959" width="28.140625" style="96" customWidth="1"/>
    <col min="8960" max="8960" width="9.28515625" style="96" bestFit="1" customWidth="1"/>
    <col min="8961" max="8961" width="15.28515625" style="96" customWidth="1"/>
    <col min="8962" max="8962" width="13.28515625" style="96" customWidth="1"/>
    <col min="8963" max="8963" width="12.28515625" style="96" bestFit="1" customWidth="1"/>
    <col min="8964" max="8964" width="13" style="96" bestFit="1" customWidth="1"/>
    <col min="8965" max="9213" width="11.42578125" style="96"/>
    <col min="9214" max="9214" width="5.28515625" style="96" customWidth="1"/>
    <col min="9215" max="9215" width="28.140625" style="96" customWidth="1"/>
    <col min="9216" max="9216" width="9.28515625" style="96" bestFit="1" customWidth="1"/>
    <col min="9217" max="9217" width="15.28515625" style="96" customWidth="1"/>
    <col min="9218" max="9218" width="13.28515625" style="96" customWidth="1"/>
    <col min="9219" max="9219" width="12.28515625" style="96" bestFit="1" customWidth="1"/>
    <col min="9220" max="9220" width="13" style="96" bestFit="1" customWidth="1"/>
    <col min="9221" max="9469" width="11.42578125" style="96"/>
    <col min="9470" max="9470" width="5.28515625" style="96" customWidth="1"/>
    <col min="9471" max="9471" width="28.140625" style="96" customWidth="1"/>
    <col min="9472" max="9472" width="9.28515625" style="96" bestFit="1" customWidth="1"/>
    <col min="9473" max="9473" width="15.28515625" style="96" customWidth="1"/>
    <col min="9474" max="9474" width="13.28515625" style="96" customWidth="1"/>
    <col min="9475" max="9475" width="12.28515625" style="96" bestFit="1" customWidth="1"/>
    <col min="9476" max="9476" width="13" style="96" bestFit="1" customWidth="1"/>
    <col min="9477" max="9725" width="11.42578125" style="96"/>
    <col min="9726" max="9726" width="5.28515625" style="96" customWidth="1"/>
    <col min="9727" max="9727" width="28.140625" style="96" customWidth="1"/>
    <col min="9728" max="9728" width="9.28515625" style="96" bestFit="1" customWidth="1"/>
    <col min="9729" max="9729" width="15.28515625" style="96" customWidth="1"/>
    <col min="9730" max="9730" width="13.28515625" style="96" customWidth="1"/>
    <col min="9731" max="9731" width="12.28515625" style="96" bestFit="1" customWidth="1"/>
    <col min="9732" max="9732" width="13" style="96" bestFit="1" customWidth="1"/>
    <col min="9733" max="9981" width="11.42578125" style="96"/>
    <col min="9982" max="9982" width="5.28515625" style="96" customWidth="1"/>
    <col min="9983" max="9983" width="28.140625" style="96" customWidth="1"/>
    <col min="9984" max="9984" width="9.28515625" style="96" bestFit="1" customWidth="1"/>
    <col min="9985" max="9985" width="15.28515625" style="96" customWidth="1"/>
    <col min="9986" max="9986" width="13.28515625" style="96" customWidth="1"/>
    <col min="9987" max="9987" width="12.28515625" style="96" bestFit="1" customWidth="1"/>
    <col min="9988" max="9988" width="13" style="96" bestFit="1" customWidth="1"/>
    <col min="9989" max="10237" width="11.42578125" style="96"/>
    <col min="10238" max="10238" width="5.28515625" style="96" customWidth="1"/>
    <col min="10239" max="10239" width="28.140625" style="96" customWidth="1"/>
    <col min="10240" max="10240" width="9.28515625" style="96" bestFit="1" customWidth="1"/>
    <col min="10241" max="10241" width="15.28515625" style="96" customWidth="1"/>
    <col min="10242" max="10242" width="13.28515625" style="96" customWidth="1"/>
    <col min="10243" max="10243" width="12.28515625" style="96" bestFit="1" customWidth="1"/>
    <col min="10244" max="10244" width="13" style="96" bestFit="1" customWidth="1"/>
    <col min="10245" max="10493" width="11.42578125" style="96"/>
    <col min="10494" max="10494" width="5.28515625" style="96" customWidth="1"/>
    <col min="10495" max="10495" width="28.140625" style="96" customWidth="1"/>
    <col min="10496" max="10496" width="9.28515625" style="96" bestFit="1" customWidth="1"/>
    <col min="10497" max="10497" width="15.28515625" style="96" customWidth="1"/>
    <col min="10498" max="10498" width="13.28515625" style="96" customWidth="1"/>
    <col min="10499" max="10499" width="12.28515625" style="96" bestFit="1" customWidth="1"/>
    <col min="10500" max="10500" width="13" style="96" bestFit="1" customWidth="1"/>
    <col min="10501" max="10749" width="11.42578125" style="96"/>
    <col min="10750" max="10750" width="5.28515625" style="96" customWidth="1"/>
    <col min="10751" max="10751" width="28.140625" style="96" customWidth="1"/>
    <col min="10752" max="10752" width="9.28515625" style="96" bestFit="1" customWidth="1"/>
    <col min="10753" max="10753" width="15.28515625" style="96" customWidth="1"/>
    <col min="10754" max="10754" width="13.28515625" style="96" customWidth="1"/>
    <col min="10755" max="10755" width="12.28515625" style="96" bestFit="1" customWidth="1"/>
    <col min="10756" max="10756" width="13" style="96" bestFit="1" customWidth="1"/>
    <col min="10757" max="11005" width="11.42578125" style="96"/>
    <col min="11006" max="11006" width="5.28515625" style="96" customWidth="1"/>
    <col min="11007" max="11007" width="28.140625" style="96" customWidth="1"/>
    <col min="11008" max="11008" width="9.28515625" style="96" bestFit="1" customWidth="1"/>
    <col min="11009" max="11009" width="15.28515625" style="96" customWidth="1"/>
    <col min="11010" max="11010" width="13.28515625" style="96" customWidth="1"/>
    <col min="11011" max="11011" width="12.28515625" style="96" bestFit="1" customWidth="1"/>
    <col min="11012" max="11012" width="13" style="96" bestFit="1" customWidth="1"/>
    <col min="11013" max="11261" width="11.42578125" style="96"/>
    <col min="11262" max="11262" width="5.28515625" style="96" customWidth="1"/>
    <col min="11263" max="11263" width="28.140625" style="96" customWidth="1"/>
    <col min="11264" max="11264" width="9.28515625" style="96" bestFit="1" customWidth="1"/>
    <col min="11265" max="11265" width="15.28515625" style="96" customWidth="1"/>
    <col min="11266" max="11266" width="13.28515625" style="96" customWidth="1"/>
    <col min="11267" max="11267" width="12.28515625" style="96" bestFit="1" customWidth="1"/>
    <col min="11268" max="11268" width="13" style="96" bestFit="1" customWidth="1"/>
    <col min="11269" max="11517" width="11.42578125" style="96"/>
    <col min="11518" max="11518" width="5.28515625" style="96" customWidth="1"/>
    <col min="11519" max="11519" width="28.140625" style="96" customWidth="1"/>
    <col min="11520" max="11520" width="9.28515625" style="96" bestFit="1" customWidth="1"/>
    <col min="11521" max="11521" width="15.28515625" style="96" customWidth="1"/>
    <col min="11522" max="11522" width="13.28515625" style="96" customWidth="1"/>
    <col min="11523" max="11523" width="12.28515625" style="96" bestFit="1" customWidth="1"/>
    <col min="11524" max="11524" width="13" style="96" bestFit="1" customWidth="1"/>
    <col min="11525" max="11773" width="11.42578125" style="96"/>
    <col min="11774" max="11774" width="5.28515625" style="96" customWidth="1"/>
    <col min="11775" max="11775" width="28.140625" style="96" customWidth="1"/>
    <col min="11776" max="11776" width="9.28515625" style="96" bestFit="1" customWidth="1"/>
    <col min="11777" max="11777" width="15.28515625" style="96" customWidth="1"/>
    <col min="11778" max="11778" width="13.28515625" style="96" customWidth="1"/>
    <col min="11779" max="11779" width="12.28515625" style="96" bestFit="1" customWidth="1"/>
    <col min="11780" max="11780" width="13" style="96" bestFit="1" customWidth="1"/>
    <col min="11781" max="12029" width="11.42578125" style="96"/>
    <col min="12030" max="12030" width="5.28515625" style="96" customWidth="1"/>
    <col min="12031" max="12031" width="28.140625" style="96" customWidth="1"/>
    <col min="12032" max="12032" width="9.28515625" style="96" bestFit="1" customWidth="1"/>
    <col min="12033" max="12033" width="15.28515625" style="96" customWidth="1"/>
    <col min="12034" max="12034" width="13.28515625" style="96" customWidth="1"/>
    <col min="12035" max="12035" width="12.28515625" style="96" bestFit="1" customWidth="1"/>
    <col min="12036" max="12036" width="13" style="96" bestFit="1" customWidth="1"/>
    <col min="12037" max="12285" width="11.42578125" style="96"/>
    <col min="12286" max="12286" width="5.28515625" style="96" customWidth="1"/>
    <col min="12287" max="12287" width="28.140625" style="96" customWidth="1"/>
    <col min="12288" max="12288" width="9.28515625" style="96" bestFit="1" customWidth="1"/>
    <col min="12289" max="12289" width="15.28515625" style="96" customWidth="1"/>
    <col min="12290" max="12290" width="13.28515625" style="96" customWidth="1"/>
    <col min="12291" max="12291" width="12.28515625" style="96" bestFit="1" customWidth="1"/>
    <col min="12292" max="12292" width="13" style="96" bestFit="1" customWidth="1"/>
    <col min="12293" max="12541" width="11.42578125" style="96"/>
    <col min="12542" max="12542" width="5.28515625" style="96" customWidth="1"/>
    <col min="12543" max="12543" width="28.140625" style="96" customWidth="1"/>
    <col min="12544" max="12544" width="9.28515625" style="96" bestFit="1" customWidth="1"/>
    <col min="12545" max="12545" width="15.28515625" style="96" customWidth="1"/>
    <col min="12546" max="12546" width="13.28515625" style="96" customWidth="1"/>
    <col min="12547" max="12547" width="12.28515625" style="96" bestFit="1" customWidth="1"/>
    <col min="12548" max="12548" width="13" style="96" bestFit="1" customWidth="1"/>
    <col min="12549" max="12797" width="11.42578125" style="96"/>
    <col min="12798" max="12798" width="5.28515625" style="96" customWidth="1"/>
    <col min="12799" max="12799" width="28.140625" style="96" customWidth="1"/>
    <col min="12800" max="12800" width="9.28515625" style="96" bestFit="1" customWidth="1"/>
    <col min="12801" max="12801" width="15.28515625" style="96" customWidth="1"/>
    <col min="12802" max="12802" width="13.28515625" style="96" customWidth="1"/>
    <col min="12803" max="12803" width="12.28515625" style="96" bestFit="1" customWidth="1"/>
    <col min="12804" max="12804" width="13" style="96" bestFit="1" customWidth="1"/>
    <col min="12805" max="13053" width="11.42578125" style="96"/>
    <col min="13054" max="13054" width="5.28515625" style="96" customWidth="1"/>
    <col min="13055" max="13055" width="28.140625" style="96" customWidth="1"/>
    <col min="13056" max="13056" width="9.28515625" style="96" bestFit="1" customWidth="1"/>
    <col min="13057" max="13057" width="15.28515625" style="96" customWidth="1"/>
    <col min="13058" max="13058" width="13.28515625" style="96" customWidth="1"/>
    <col min="13059" max="13059" width="12.28515625" style="96" bestFit="1" customWidth="1"/>
    <col min="13060" max="13060" width="13" style="96" bestFit="1" customWidth="1"/>
    <col min="13061" max="13309" width="11.42578125" style="96"/>
    <col min="13310" max="13310" width="5.28515625" style="96" customWidth="1"/>
    <col min="13311" max="13311" width="28.140625" style="96" customWidth="1"/>
    <col min="13312" max="13312" width="9.28515625" style="96" bestFit="1" customWidth="1"/>
    <col min="13313" max="13313" width="15.28515625" style="96" customWidth="1"/>
    <col min="13314" max="13314" width="13.28515625" style="96" customWidth="1"/>
    <col min="13315" max="13315" width="12.28515625" style="96" bestFit="1" customWidth="1"/>
    <col min="13316" max="13316" width="13" style="96" bestFit="1" customWidth="1"/>
    <col min="13317" max="13565" width="11.42578125" style="96"/>
    <col min="13566" max="13566" width="5.28515625" style="96" customWidth="1"/>
    <col min="13567" max="13567" width="28.140625" style="96" customWidth="1"/>
    <col min="13568" max="13568" width="9.28515625" style="96" bestFit="1" customWidth="1"/>
    <col min="13569" max="13569" width="15.28515625" style="96" customWidth="1"/>
    <col min="13570" max="13570" width="13.28515625" style="96" customWidth="1"/>
    <col min="13571" max="13571" width="12.28515625" style="96" bestFit="1" customWidth="1"/>
    <col min="13572" max="13572" width="13" style="96" bestFit="1" customWidth="1"/>
    <col min="13573" max="13821" width="11.42578125" style="96"/>
    <col min="13822" max="13822" width="5.28515625" style="96" customWidth="1"/>
    <col min="13823" max="13823" width="28.140625" style="96" customWidth="1"/>
    <col min="13824" max="13824" width="9.28515625" style="96" bestFit="1" customWidth="1"/>
    <col min="13825" max="13825" width="15.28515625" style="96" customWidth="1"/>
    <col min="13826" max="13826" width="13.28515625" style="96" customWidth="1"/>
    <col min="13827" max="13827" width="12.28515625" style="96" bestFit="1" customWidth="1"/>
    <col min="13828" max="13828" width="13" style="96" bestFit="1" customWidth="1"/>
    <col min="13829" max="14077" width="11.42578125" style="96"/>
    <col min="14078" max="14078" width="5.28515625" style="96" customWidth="1"/>
    <col min="14079" max="14079" width="28.140625" style="96" customWidth="1"/>
    <col min="14080" max="14080" width="9.28515625" style="96" bestFit="1" customWidth="1"/>
    <col min="14081" max="14081" width="15.28515625" style="96" customWidth="1"/>
    <col min="14082" max="14082" width="13.28515625" style="96" customWidth="1"/>
    <col min="14083" max="14083" width="12.28515625" style="96" bestFit="1" customWidth="1"/>
    <col min="14084" max="14084" width="13" style="96" bestFit="1" customWidth="1"/>
    <col min="14085" max="14333" width="11.42578125" style="96"/>
    <col min="14334" max="14334" width="5.28515625" style="96" customWidth="1"/>
    <col min="14335" max="14335" width="28.140625" style="96" customWidth="1"/>
    <col min="14336" max="14336" width="9.28515625" style="96" bestFit="1" customWidth="1"/>
    <col min="14337" max="14337" width="15.28515625" style="96" customWidth="1"/>
    <col min="14338" max="14338" width="13.28515625" style="96" customWidth="1"/>
    <col min="14339" max="14339" width="12.28515625" style="96" bestFit="1" customWidth="1"/>
    <col min="14340" max="14340" width="13" style="96" bestFit="1" customWidth="1"/>
    <col min="14341" max="14589" width="11.42578125" style="96"/>
    <col min="14590" max="14590" width="5.28515625" style="96" customWidth="1"/>
    <col min="14591" max="14591" width="28.140625" style="96" customWidth="1"/>
    <col min="14592" max="14592" width="9.28515625" style="96" bestFit="1" customWidth="1"/>
    <col min="14593" max="14593" width="15.28515625" style="96" customWidth="1"/>
    <col min="14594" max="14594" width="13.28515625" style="96" customWidth="1"/>
    <col min="14595" max="14595" width="12.28515625" style="96" bestFit="1" customWidth="1"/>
    <col min="14596" max="14596" width="13" style="96" bestFit="1" customWidth="1"/>
    <col min="14597" max="14845" width="11.42578125" style="96"/>
    <col min="14846" max="14846" width="5.28515625" style="96" customWidth="1"/>
    <col min="14847" max="14847" width="28.140625" style="96" customWidth="1"/>
    <col min="14848" max="14848" width="9.28515625" style="96" bestFit="1" customWidth="1"/>
    <col min="14849" max="14849" width="15.28515625" style="96" customWidth="1"/>
    <col min="14850" max="14850" width="13.28515625" style="96" customWidth="1"/>
    <col min="14851" max="14851" width="12.28515625" style="96" bestFit="1" customWidth="1"/>
    <col min="14852" max="14852" width="13" style="96" bestFit="1" customWidth="1"/>
    <col min="14853" max="15101" width="11.42578125" style="96"/>
    <col min="15102" max="15102" width="5.28515625" style="96" customWidth="1"/>
    <col min="15103" max="15103" width="28.140625" style="96" customWidth="1"/>
    <col min="15104" max="15104" width="9.28515625" style="96" bestFit="1" customWidth="1"/>
    <col min="15105" max="15105" width="15.28515625" style="96" customWidth="1"/>
    <col min="15106" max="15106" width="13.28515625" style="96" customWidth="1"/>
    <col min="15107" max="15107" width="12.28515625" style="96" bestFit="1" customWidth="1"/>
    <col min="15108" max="15108" width="13" style="96" bestFit="1" customWidth="1"/>
    <col min="15109" max="15357" width="11.42578125" style="96"/>
    <col min="15358" max="15358" width="5.28515625" style="96" customWidth="1"/>
    <col min="15359" max="15359" width="28.140625" style="96" customWidth="1"/>
    <col min="15360" max="15360" width="9.28515625" style="96" bestFit="1" customWidth="1"/>
    <col min="15361" max="15361" width="15.28515625" style="96" customWidth="1"/>
    <col min="15362" max="15362" width="13.28515625" style="96" customWidth="1"/>
    <col min="15363" max="15363" width="12.28515625" style="96" bestFit="1" customWidth="1"/>
    <col min="15364" max="15364" width="13" style="96" bestFit="1" customWidth="1"/>
    <col min="15365" max="15613" width="11.42578125" style="96"/>
    <col min="15614" max="15614" width="5.28515625" style="96" customWidth="1"/>
    <col min="15615" max="15615" width="28.140625" style="96" customWidth="1"/>
    <col min="15616" max="15616" width="9.28515625" style="96" bestFit="1" customWidth="1"/>
    <col min="15617" max="15617" width="15.28515625" style="96" customWidth="1"/>
    <col min="15618" max="15618" width="13.28515625" style="96" customWidth="1"/>
    <col min="15619" max="15619" width="12.28515625" style="96" bestFit="1" customWidth="1"/>
    <col min="15620" max="15620" width="13" style="96" bestFit="1" customWidth="1"/>
    <col min="15621" max="15869" width="11.42578125" style="96"/>
    <col min="15870" max="15870" width="5.28515625" style="96" customWidth="1"/>
    <col min="15871" max="15871" width="28.140625" style="96" customWidth="1"/>
    <col min="15872" max="15872" width="9.28515625" style="96" bestFit="1" customWidth="1"/>
    <col min="15873" max="15873" width="15.28515625" style="96" customWidth="1"/>
    <col min="15874" max="15874" width="13.28515625" style="96" customWidth="1"/>
    <col min="15875" max="15875" width="12.28515625" style="96" bestFit="1" customWidth="1"/>
    <col min="15876" max="15876" width="13" style="96" bestFit="1" customWidth="1"/>
    <col min="15877" max="16125" width="11.42578125" style="96"/>
    <col min="16126" max="16126" width="5.28515625" style="96" customWidth="1"/>
    <col min="16127" max="16127" width="28.140625" style="96" customWidth="1"/>
    <col min="16128" max="16128" width="9.28515625" style="96" bestFit="1" customWidth="1"/>
    <col min="16129" max="16129" width="15.28515625" style="96" customWidth="1"/>
    <col min="16130" max="16130" width="13.28515625" style="96" customWidth="1"/>
    <col min="16131" max="16131" width="12.28515625" style="96" bestFit="1" customWidth="1"/>
    <col min="16132" max="16132" width="13" style="96" bestFit="1" customWidth="1"/>
    <col min="16133" max="16384" width="11.42578125" style="96"/>
  </cols>
  <sheetData>
    <row r="2" spans="2:7" x14ac:dyDescent="0.2">
      <c r="B2" s="326" t="s">
        <v>91</v>
      </c>
      <c r="C2" s="326"/>
      <c r="D2" s="326"/>
      <c r="E2" s="326"/>
      <c r="F2" s="326"/>
      <c r="G2" s="326"/>
    </row>
    <row r="3" spans="2:7" ht="13.5" customHeight="1" x14ac:dyDescent="0.2">
      <c r="B3" s="328" t="s">
        <v>139</v>
      </c>
      <c r="C3" s="328"/>
      <c r="D3" s="328"/>
      <c r="E3" s="328"/>
      <c r="F3" s="328"/>
      <c r="G3" s="328"/>
    </row>
    <row r="4" spans="2:7" ht="13.5" customHeight="1" x14ac:dyDescent="0.2">
      <c r="B4" s="328"/>
      <c r="C4" s="328"/>
      <c r="D4" s="328"/>
      <c r="E4" s="328"/>
      <c r="F4" s="328"/>
      <c r="G4" s="328"/>
    </row>
    <row r="5" spans="2:7" ht="15.75" customHeight="1" thickBot="1" x14ac:dyDescent="0.25">
      <c r="B5" s="329"/>
      <c r="C5" s="329"/>
      <c r="D5" s="329"/>
      <c r="E5" s="329"/>
      <c r="F5" s="329"/>
      <c r="G5" s="329"/>
    </row>
    <row r="6" spans="2:7" x14ac:dyDescent="0.2">
      <c r="B6" s="312" t="s">
        <v>140</v>
      </c>
      <c r="C6" s="314" t="s">
        <v>17</v>
      </c>
      <c r="D6" s="314" t="s">
        <v>18</v>
      </c>
      <c r="E6" s="314" t="s">
        <v>19</v>
      </c>
      <c r="F6" s="316" t="s">
        <v>20</v>
      </c>
      <c r="G6" s="317"/>
    </row>
    <row r="7" spans="2:7" ht="24.75" thickBot="1" x14ac:dyDescent="0.25">
      <c r="B7" s="313"/>
      <c r="C7" s="315"/>
      <c r="D7" s="315"/>
      <c r="E7" s="315"/>
      <c r="F7" s="182" t="s">
        <v>21</v>
      </c>
      <c r="G7" s="98" t="s">
        <v>22</v>
      </c>
    </row>
    <row r="8" spans="2:7" x14ac:dyDescent="0.2">
      <c r="B8" s="99" t="s">
        <v>141</v>
      </c>
      <c r="C8" s="100"/>
      <c r="D8" s="100"/>
      <c r="E8" s="100"/>
      <c r="F8" s="100"/>
      <c r="G8" s="100"/>
    </row>
    <row r="9" spans="2:7" x14ac:dyDescent="0.2">
      <c r="B9" s="37" t="s">
        <v>81</v>
      </c>
      <c r="C9" s="243">
        <v>12.875549999999999</v>
      </c>
      <c r="D9" s="243">
        <v>3.8676399999999997</v>
      </c>
      <c r="E9" s="243">
        <v>30.038639126095585</v>
      </c>
      <c r="F9" s="243">
        <v>5.2689699999999995</v>
      </c>
      <c r="G9" s="243">
        <v>20.482130000000002</v>
      </c>
    </row>
    <row r="10" spans="2:7" x14ac:dyDescent="0.2">
      <c r="B10" s="37" t="s">
        <v>82</v>
      </c>
      <c r="C10" s="243">
        <v>43.609900000000003</v>
      </c>
      <c r="D10" s="243">
        <v>3.8992600000000004</v>
      </c>
      <c r="E10" s="243">
        <v>8.9412266480776168</v>
      </c>
      <c r="F10" s="243">
        <v>35.941119999999998</v>
      </c>
      <c r="G10" s="243">
        <v>51.278680000000001</v>
      </c>
    </row>
    <row r="11" spans="2:7" x14ac:dyDescent="0.2">
      <c r="B11" s="37" t="s">
        <v>83</v>
      </c>
      <c r="C11" s="243">
        <v>36.168349999999997</v>
      </c>
      <c r="D11" s="243">
        <v>3.53017</v>
      </c>
      <c r="E11" s="243">
        <v>9.7603844245037461</v>
      </c>
      <c r="F11" s="243">
        <v>29.225469999999998</v>
      </c>
      <c r="G11" s="243">
        <v>43.111229999999999</v>
      </c>
    </row>
    <row r="12" spans="2:7" x14ac:dyDescent="0.2">
      <c r="B12" s="37" t="s">
        <v>84</v>
      </c>
      <c r="C12" s="243">
        <v>36.196289999999998</v>
      </c>
      <c r="D12" s="243">
        <v>3.7453800000000004</v>
      </c>
      <c r="E12" s="243">
        <v>10.347414058181101</v>
      </c>
      <c r="F12" s="243">
        <v>28.830159999999999</v>
      </c>
      <c r="G12" s="243">
        <v>43.562429999999999</v>
      </c>
    </row>
    <row r="13" spans="2:7" x14ac:dyDescent="0.2">
      <c r="B13" s="37" t="s">
        <v>85</v>
      </c>
      <c r="C13" s="243">
        <v>25.647569999999998</v>
      </c>
      <c r="D13" s="243">
        <v>3.4075599999999997</v>
      </c>
      <c r="E13" s="243">
        <v>13.286092990486036</v>
      </c>
      <c r="F13" s="243">
        <v>18.945830000000001</v>
      </c>
      <c r="G13" s="243">
        <v>32.349309999999996</v>
      </c>
    </row>
    <row r="14" spans="2:7" x14ac:dyDescent="0.2">
      <c r="B14" s="37" t="s">
        <v>86</v>
      </c>
      <c r="C14" s="243">
        <v>27.78753</v>
      </c>
      <c r="D14" s="243">
        <v>3.2301600000000001</v>
      </c>
      <c r="E14" s="243">
        <v>11.624494872340218</v>
      </c>
      <c r="F14" s="243">
        <v>21.434699999999999</v>
      </c>
      <c r="G14" s="243">
        <v>34.140369999999997</v>
      </c>
    </row>
    <row r="15" spans="2:7" x14ac:dyDescent="0.2">
      <c r="B15" s="37" t="s">
        <v>87</v>
      </c>
      <c r="C15" s="243">
        <v>17.93346</v>
      </c>
      <c r="D15" s="243">
        <v>1.9226799999999999</v>
      </c>
      <c r="E15" s="243">
        <v>10.721188214655733</v>
      </c>
      <c r="F15" s="243">
        <v>14.15207</v>
      </c>
      <c r="G15" s="243">
        <v>21.714839999999999</v>
      </c>
    </row>
    <row r="16" spans="2:7" x14ac:dyDescent="0.2">
      <c r="B16" s="37" t="s">
        <v>89</v>
      </c>
      <c r="C16" s="243">
        <v>29.84656</v>
      </c>
      <c r="D16" s="243">
        <v>4.2217200000000004</v>
      </c>
      <c r="E16" s="243">
        <v>14.144745659131239</v>
      </c>
      <c r="F16" s="243">
        <v>21.496729999999999</v>
      </c>
      <c r="G16" s="243">
        <v>38.196390000000001</v>
      </c>
    </row>
    <row r="17" spans="2:7" x14ac:dyDescent="0.2">
      <c r="B17" s="37" t="s">
        <v>90</v>
      </c>
      <c r="C17" s="243">
        <v>36.613440000000004</v>
      </c>
      <c r="D17" s="243">
        <v>2.7796699999999999</v>
      </c>
      <c r="E17" s="243">
        <v>7.5919389164197622</v>
      </c>
      <c r="F17" s="243">
        <v>31.115739999999999</v>
      </c>
      <c r="G17" s="243">
        <v>42.111140000000006</v>
      </c>
    </row>
    <row r="18" spans="2:7" x14ac:dyDescent="0.2">
      <c r="B18" s="99" t="s">
        <v>142</v>
      </c>
      <c r="C18" s="101"/>
      <c r="D18" s="102"/>
      <c r="E18" s="102"/>
      <c r="F18" s="244"/>
      <c r="G18" s="244"/>
    </row>
    <row r="19" spans="2:7" x14ac:dyDescent="0.2">
      <c r="B19" s="155" t="s">
        <v>81</v>
      </c>
      <c r="C19" s="245">
        <v>1.5937400000000002</v>
      </c>
      <c r="D19" s="245">
        <v>1.0920099999999999</v>
      </c>
      <c r="E19" s="245">
        <v>68.518704431086618</v>
      </c>
      <c r="F19" s="245">
        <v>0.55395000000000005</v>
      </c>
      <c r="G19" s="245">
        <v>3.7414399999999999</v>
      </c>
    </row>
    <row r="20" spans="2:7" x14ac:dyDescent="0.2">
      <c r="B20" s="37" t="s">
        <v>82</v>
      </c>
      <c r="C20" s="243">
        <v>9.9802999999999997</v>
      </c>
      <c r="D20" s="243">
        <v>2.1649799999999999</v>
      </c>
      <c r="E20" s="243">
        <v>21.692534292556338</v>
      </c>
      <c r="F20" s="243">
        <v>5.7223800000000002</v>
      </c>
      <c r="G20" s="243">
        <v>14.238219999999998</v>
      </c>
    </row>
    <row r="21" spans="2:7" x14ac:dyDescent="0.2">
      <c r="B21" s="37" t="s">
        <v>83</v>
      </c>
      <c r="C21" s="243">
        <v>6.6334</v>
      </c>
      <c r="D21" s="243">
        <v>1.89093</v>
      </c>
      <c r="E21" s="243">
        <v>28.506195917628968</v>
      </c>
      <c r="F21" s="243">
        <v>2.9144700000000001</v>
      </c>
      <c r="G21" s="243">
        <v>10.35234</v>
      </c>
    </row>
    <row r="22" spans="2:7" x14ac:dyDescent="0.2">
      <c r="B22" s="37" t="s">
        <v>84</v>
      </c>
      <c r="C22" s="243">
        <v>8.0790900000000008</v>
      </c>
      <c r="D22" s="243">
        <v>1.9417500000000001</v>
      </c>
      <c r="E22" s="243">
        <v>24.034266235429978</v>
      </c>
      <c r="F22" s="243">
        <v>4.2602000000000002</v>
      </c>
      <c r="G22" s="243">
        <v>11.89798</v>
      </c>
    </row>
    <row r="23" spans="2:7" x14ac:dyDescent="0.2">
      <c r="B23" s="37" t="s">
        <v>85</v>
      </c>
      <c r="C23" s="243">
        <v>4.7924099999999994</v>
      </c>
      <c r="D23" s="243">
        <v>1.4396300000000002</v>
      </c>
      <c r="E23" s="243">
        <v>30.039792087905674</v>
      </c>
      <c r="F23" s="243">
        <v>1.9610599999999998</v>
      </c>
      <c r="G23" s="243">
        <v>7.6237599999999999</v>
      </c>
    </row>
    <row r="24" spans="2:7" x14ac:dyDescent="0.2">
      <c r="B24" s="37" t="s">
        <v>86</v>
      </c>
      <c r="C24" s="243">
        <v>4.4488099999999999</v>
      </c>
      <c r="D24" s="243">
        <v>1.2375499999999999</v>
      </c>
      <c r="E24" s="243">
        <v>27.817551210323661</v>
      </c>
      <c r="F24" s="243">
        <v>2.0148900000000003</v>
      </c>
      <c r="G24" s="243">
        <v>6.8827400000000001</v>
      </c>
    </row>
    <row r="25" spans="2:7" x14ac:dyDescent="0.2">
      <c r="B25" s="37" t="s">
        <v>87</v>
      </c>
      <c r="C25" s="245">
        <v>0.8236</v>
      </c>
      <c r="D25" s="245">
        <v>0.31746999999999997</v>
      </c>
      <c r="E25" s="245">
        <v>38.546624575036418</v>
      </c>
      <c r="F25" s="245">
        <v>0.19922999999999999</v>
      </c>
      <c r="G25" s="245">
        <v>1.4479600000000001</v>
      </c>
    </row>
    <row r="26" spans="2:7" x14ac:dyDescent="0.2">
      <c r="B26" s="37" t="s">
        <v>89</v>
      </c>
      <c r="C26" s="243">
        <v>2.4273800000000003</v>
      </c>
      <c r="D26" s="243">
        <v>1.45133</v>
      </c>
      <c r="E26" s="243">
        <f>+D26/C26*100</f>
        <v>59.789979319266031</v>
      </c>
      <c r="F26" s="245">
        <v>0.44308999999999998</v>
      </c>
      <c r="G26" s="243">
        <v>5.29786</v>
      </c>
    </row>
    <row r="27" spans="2:7" x14ac:dyDescent="0.2">
      <c r="B27" s="37" t="s">
        <v>90</v>
      </c>
      <c r="C27" s="243">
        <v>6.9967899999999998</v>
      </c>
      <c r="D27" s="243">
        <v>1.32612</v>
      </c>
      <c r="E27" s="243">
        <f>+D27/C27*100</f>
        <v>18.953262853394197</v>
      </c>
      <c r="F27" s="243">
        <v>4.3739499999999998</v>
      </c>
      <c r="G27" s="243">
        <v>9.619629999999999</v>
      </c>
    </row>
    <row r="28" spans="2:7" x14ac:dyDescent="0.2">
      <c r="B28" s="99" t="s">
        <v>143</v>
      </c>
      <c r="C28" s="101"/>
      <c r="D28" s="102"/>
      <c r="E28" s="102"/>
      <c r="F28" s="244"/>
      <c r="G28" s="244"/>
    </row>
    <row r="29" spans="2:7" x14ac:dyDescent="0.2">
      <c r="B29" s="37" t="s">
        <v>81</v>
      </c>
      <c r="C29" s="246">
        <v>67151</v>
      </c>
      <c r="D29" s="246">
        <v>23191.31</v>
      </c>
      <c r="E29" s="246">
        <f>+D29/C29*100</f>
        <v>34.536060520319879</v>
      </c>
      <c r="F29" s="246">
        <v>21540.04</v>
      </c>
      <c r="G29" s="246">
        <v>112762</v>
      </c>
    </row>
    <row r="30" spans="2:7" x14ac:dyDescent="0.2">
      <c r="B30" s="37" t="s">
        <v>82</v>
      </c>
      <c r="C30" s="246">
        <v>189741</v>
      </c>
      <c r="D30" s="246">
        <v>22785.51</v>
      </c>
      <c r="E30" s="246">
        <f t="shared" ref="E30:E37" si="0">+D30/C30*100</f>
        <v>12.008743497715306</v>
      </c>
      <c r="F30" s="246">
        <v>144928.1</v>
      </c>
      <c r="G30" s="246">
        <v>234553.9</v>
      </c>
    </row>
    <row r="31" spans="2:7" x14ac:dyDescent="0.2">
      <c r="B31" s="37" t="s">
        <v>83</v>
      </c>
      <c r="C31" s="246">
        <v>203911</v>
      </c>
      <c r="D31" s="246">
        <v>30441.68</v>
      </c>
      <c r="E31" s="246">
        <f t="shared" si="0"/>
        <v>14.928905257685951</v>
      </c>
      <c r="F31" s="246">
        <v>144040.6</v>
      </c>
      <c r="G31" s="246">
        <v>263781.40000000002</v>
      </c>
    </row>
    <row r="32" spans="2:7" x14ac:dyDescent="0.2">
      <c r="B32" s="37" t="s">
        <v>84</v>
      </c>
      <c r="C32" s="246">
        <v>69511</v>
      </c>
      <c r="D32" s="246">
        <v>8885.9140000000007</v>
      </c>
      <c r="E32" s="246">
        <f t="shared" si="0"/>
        <v>12.783464487635051</v>
      </c>
      <c r="F32" s="246">
        <v>52034.84</v>
      </c>
      <c r="G32" s="246">
        <v>86987.16</v>
      </c>
    </row>
    <row r="33" spans="2:7" x14ac:dyDescent="0.2">
      <c r="B33" s="37" t="s">
        <v>85</v>
      </c>
      <c r="C33" s="246">
        <v>158127</v>
      </c>
      <c r="D33" s="246">
        <v>24245.68</v>
      </c>
      <c r="E33" s="246">
        <f t="shared" si="0"/>
        <v>15.33304242792186</v>
      </c>
      <c r="F33" s="246">
        <v>110442.4</v>
      </c>
      <c r="G33" s="246">
        <v>205811.6</v>
      </c>
    </row>
    <row r="34" spans="2:7" x14ac:dyDescent="0.2">
      <c r="B34" s="37" t="s">
        <v>86</v>
      </c>
      <c r="C34" s="246">
        <v>230898</v>
      </c>
      <c r="D34" s="246">
        <v>33066.15</v>
      </c>
      <c r="E34" s="246">
        <f t="shared" si="0"/>
        <v>14.32067406387236</v>
      </c>
      <c r="F34" s="246">
        <v>165865.9</v>
      </c>
      <c r="G34" s="246">
        <v>295930.09999999998</v>
      </c>
    </row>
    <row r="35" spans="2:7" x14ac:dyDescent="0.2">
      <c r="B35" s="37" t="s">
        <v>87</v>
      </c>
      <c r="C35" s="246">
        <v>394729</v>
      </c>
      <c r="D35" s="246">
        <v>48636.78</v>
      </c>
      <c r="E35" s="246">
        <f t="shared" si="0"/>
        <v>12.321562388372783</v>
      </c>
      <c r="F35" s="246">
        <v>299073.8</v>
      </c>
      <c r="G35" s="246">
        <v>490384.2</v>
      </c>
    </row>
    <row r="36" spans="2:7" x14ac:dyDescent="0.2">
      <c r="B36" s="37" t="s">
        <v>89</v>
      </c>
      <c r="C36" s="246">
        <v>235661</v>
      </c>
      <c r="D36" s="246">
        <v>45397.55</v>
      </c>
      <c r="E36" s="246">
        <f t="shared" si="0"/>
        <v>19.263921480431641</v>
      </c>
      <c r="F36" s="246">
        <v>145872.6</v>
      </c>
      <c r="G36" s="246">
        <v>325449.40000000002</v>
      </c>
    </row>
    <row r="37" spans="2:7" x14ac:dyDescent="0.2">
      <c r="B37" s="37" t="s">
        <v>90</v>
      </c>
      <c r="C37" s="246">
        <v>372336</v>
      </c>
      <c r="D37" s="246">
        <v>39616.51</v>
      </c>
      <c r="E37" s="246">
        <f t="shared" si="0"/>
        <v>10.639989149585322</v>
      </c>
      <c r="F37" s="246">
        <v>293981.40000000002</v>
      </c>
      <c r="G37" s="246">
        <v>450690.6</v>
      </c>
    </row>
    <row r="38" spans="2:7" x14ac:dyDescent="0.2">
      <c r="B38" s="99" t="s">
        <v>144</v>
      </c>
      <c r="C38" s="101"/>
      <c r="D38" s="102"/>
      <c r="E38" s="102"/>
      <c r="F38" s="244"/>
      <c r="G38" s="244"/>
    </row>
    <row r="39" spans="2:7" x14ac:dyDescent="0.2">
      <c r="B39" s="155" t="s">
        <v>81</v>
      </c>
      <c r="C39" s="247">
        <v>8312</v>
      </c>
      <c r="D39" s="247">
        <v>5816.0529999999999</v>
      </c>
      <c r="E39" s="248">
        <f>+D39/C39*100</f>
        <v>69.971763715110683</v>
      </c>
      <c r="F39" s="247">
        <v>3126.5839999999998</v>
      </c>
      <c r="G39" s="247">
        <v>19750.580000000002</v>
      </c>
    </row>
    <row r="40" spans="2:7" x14ac:dyDescent="0.2">
      <c r="B40" s="37" t="s">
        <v>82</v>
      </c>
      <c r="C40" s="246">
        <v>43423</v>
      </c>
      <c r="D40" s="246">
        <v>10202.74</v>
      </c>
      <c r="E40" s="246">
        <f t="shared" ref="E40:E47" si="1">+D40/C40*100</f>
        <v>23.496165626511296</v>
      </c>
      <c r="F40" s="246">
        <v>23357.01</v>
      </c>
      <c r="G40" s="246">
        <v>63488.99</v>
      </c>
    </row>
    <row r="41" spans="2:7" x14ac:dyDescent="0.2">
      <c r="B41" s="37" t="s">
        <v>83</v>
      </c>
      <c r="C41" s="246">
        <v>37398</v>
      </c>
      <c r="D41" s="246">
        <v>10640.03</v>
      </c>
      <c r="E41" s="246">
        <f t="shared" si="1"/>
        <v>28.450799507995082</v>
      </c>
      <c r="F41" s="246">
        <v>16471.97</v>
      </c>
      <c r="G41" s="246">
        <v>58324.03</v>
      </c>
    </row>
    <row r="42" spans="2:7" x14ac:dyDescent="0.2">
      <c r="B42" s="37" t="s">
        <v>84</v>
      </c>
      <c r="C42" s="246">
        <v>15515</v>
      </c>
      <c r="D42" s="246">
        <v>3858.5030000000002</v>
      </c>
      <c r="E42" s="246">
        <f t="shared" si="1"/>
        <v>24.869500483403158</v>
      </c>
      <c r="F42" s="246">
        <v>7926.3819999999996</v>
      </c>
      <c r="G42" s="246">
        <v>23103.62</v>
      </c>
    </row>
    <row r="43" spans="2:7" x14ac:dyDescent="0.2">
      <c r="B43" s="37" t="s">
        <v>85</v>
      </c>
      <c r="C43" s="246">
        <v>29547</v>
      </c>
      <c r="D43" s="246">
        <v>9130.3310000000001</v>
      </c>
      <c r="E43" s="246">
        <f t="shared" si="1"/>
        <v>30.901042407012557</v>
      </c>
      <c r="F43" s="246">
        <v>11590.14</v>
      </c>
      <c r="G43" s="246">
        <v>47503.86</v>
      </c>
    </row>
    <row r="44" spans="2:7" x14ac:dyDescent="0.2">
      <c r="B44" s="37" t="s">
        <v>86</v>
      </c>
      <c r="C44" s="246">
        <v>36967</v>
      </c>
      <c r="D44" s="246">
        <v>10222</v>
      </c>
      <c r="E44" s="246">
        <f t="shared" si="1"/>
        <v>27.651689344550544</v>
      </c>
      <c r="F44" s="246">
        <v>16863.13</v>
      </c>
      <c r="G44" s="246">
        <v>57070.87</v>
      </c>
    </row>
    <row r="45" spans="2:7" x14ac:dyDescent="0.2">
      <c r="B45" s="37" t="s">
        <v>87</v>
      </c>
      <c r="C45" s="247">
        <v>18128</v>
      </c>
      <c r="D45" s="247">
        <v>7009.97</v>
      </c>
      <c r="E45" s="248">
        <f t="shared" si="1"/>
        <v>38.669296116504853</v>
      </c>
      <c r="F45" s="247">
        <v>4341.3090000000002</v>
      </c>
      <c r="G45" s="247">
        <v>31914.69</v>
      </c>
    </row>
    <row r="46" spans="2:7" x14ac:dyDescent="0.2">
      <c r="B46" s="37" t="s">
        <v>89</v>
      </c>
      <c r="C46" s="249">
        <v>19166</v>
      </c>
      <c r="D46" s="249">
        <v>11836.59</v>
      </c>
      <c r="E46" s="246">
        <f t="shared" si="1"/>
        <v>61.758269852864444</v>
      </c>
      <c r="F46" s="247">
        <v>4244.7129999999997</v>
      </c>
      <c r="G46" s="246">
        <v>42576.71</v>
      </c>
    </row>
    <row r="47" spans="2:7" x14ac:dyDescent="0.2">
      <c r="B47" s="103" t="s">
        <v>90</v>
      </c>
      <c r="C47" s="250">
        <v>71153</v>
      </c>
      <c r="D47" s="250">
        <v>13858.09</v>
      </c>
      <c r="E47" s="250">
        <f t="shared" si="1"/>
        <v>19.476466206625158</v>
      </c>
      <c r="F47" s="250">
        <v>43744.11</v>
      </c>
      <c r="G47" s="250">
        <v>98561.89</v>
      </c>
    </row>
    <row r="48" spans="2:7" x14ac:dyDescent="0.2">
      <c r="B48" s="156" t="s">
        <v>145</v>
      </c>
      <c r="C48" s="251"/>
      <c r="D48" s="251"/>
      <c r="E48" s="252"/>
      <c r="F48" s="251"/>
      <c r="G48" s="251"/>
    </row>
    <row r="49" spans="2:7" x14ac:dyDescent="0.2">
      <c r="B49" s="327" t="s">
        <v>123</v>
      </c>
      <c r="C49" s="327"/>
      <c r="D49" s="327"/>
      <c r="E49" s="327"/>
      <c r="F49" s="327"/>
      <c r="G49" s="327"/>
    </row>
  </sheetData>
  <mergeCells count="8">
    <mergeCell ref="B2:G2"/>
    <mergeCell ref="B49:G49"/>
    <mergeCell ref="B6:B7"/>
    <mergeCell ref="C6:C7"/>
    <mergeCell ref="D6:D7"/>
    <mergeCell ref="E6:E7"/>
    <mergeCell ref="F6:G6"/>
    <mergeCell ref="B3:G5"/>
  </mergeCells>
  <pageMargins left="0.70866141732283472" right="0.35433070866141736" top="0.35433070866141736" bottom="0.59055118110236227" header="0" footer="0"/>
  <pageSetup paperSize="41"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4"/>
  <sheetViews>
    <sheetView showGridLines="0" tabSelected="1" workbookViewId="0">
      <selection activeCell="F22" sqref="F22"/>
    </sheetView>
  </sheetViews>
  <sheetFormatPr baseColWidth="10" defaultRowHeight="15" x14ac:dyDescent="0.25"/>
  <cols>
    <col min="1" max="1" width="5.7109375" style="21" customWidth="1"/>
    <col min="2" max="2" width="15.28515625" customWidth="1"/>
  </cols>
  <sheetData>
    <row r="1" spans="2:8" s="21" customFormat="1" x14ac:dyDescent="0.25"/>
    <row r="2" spans="2:8" ht="15.75" thickBot="1" x14ac:dyDescent="0.3">
      <c r="B2" s="333" t="s">
        <v>146</v>
      </c>
      <c r="C2" s="333"/>
      <c r="D2" s="333"/>
      <c r="E2" s="333"/>
      <c r="F2" s="333"/>
      <c r="G2" s="333"/>
      <c r="H2" s="333"/>
    </row>
    <row r="3" spans="2:8" ht="15.75" thickBot="1" x14ac:dyDescent="0.3">
      <c r="B3" s="330" t="s">
        <v>147</v>
      </c>
      <c r="C3" s="332" t="s">
        <v>6</v>
      </c>
      <c r="D3" s="332"/>
      <c r="E3" s="332" t="s">
        <v>148</v>
      </c>
      <c r="F3" s="332"/>
      <c r="G3" s="332" t="s">
        <v>149</v>
      </c>
      <c r="H3" s="332"/>
    </row>
    <row r="4" spans="2:8" ht="15.75" thickBot="1" x14ac:dyDescent="0.3">
      <c r="B4" s="331"/>
      <c r="C4" s="253" t="s">
        <v>150</v>
      </c>
      <c r="D4" s="253" t="s">
        <v>151</v>
      </c>
      <c r="E4" s="253" t="s">
        <v>150</v>
      </c>
      <c r="F4" s="253" t="s">
        <v>151</v>
      </c>
      <c r="G4" s="253" t="s">
        <v>150</v>
      </c>
      <c r="H4" s="253" t="s">
        <v>151</v>
      </c>
    </row>
    <row r="5" spans="2:8" x14ac:dyDescent="0.25">
      <c r="B5" s="254" t="s">
        <v>152</v>
      </c>
      <c r="C5" s="260">
        <v>44</v>
      </c>
      <c r="D5" s="260">
        <v>528</v>
      </c>
      <c r="E5" s="260">
        <v>44</v>
      </c>
      <c r="F5" s="260">
        <v>528</v>
      </c>
      <c r="G5" s="255" t="s">
        <v>153</v>
      </c>
      <c r="H5" s="255" t="s">
        <v>153</v>
      </c>
    </row>
    <row r="6" spans="2:8" x14ac:dyDescent="0.25">
      <c r="B6" s="254" t="s">
        <v>154</v>
      </c>
      <c r="C6" s="260">
        <v>44</v>
      </c>
      <c r="D6" s="260">
        <v>528</v>
      </c>
      <c r="E6" s="260">
        <v>11</v>
      </c>
      <c r="F6" s="260">
        <v>132</v>
      </c>
      <c r="G6" s="260">
        <v>33</v>
      </c>
      <c r="H6" s="260">
        <v>396</v>
      </c>
    </row>
    <row r="7" spans="2:8" x14ac:dyDescent="0.25">
      <c r="B7" s="254" t="s">
        <v>155</v>
      </c>
      <c r="C7" s="260">
        <v>41</v>
      </c>
      <c r="D7" s="260">
        <v>492</v>
      </c>
      <c r="E7" s="260">
        <v>17</v>
      </c>
      <c r="F7" s="260">
        <v>204</v>
      </c>
      <c r="G7" s="260">
        <v>24</v>
      </c>
      <c r="H7" s="260">
        <v>288</v>
      </c>
    </row>
    <row r="8" spans="2:8" x14ac:dyDescent="0.25">
      <c r="B8" s="254" t="s">
        <v>156</v>
      </c>
      <c r="C8" s="260">
        <v>36</v>
      </c>
      <c r="D8" s="260">
        <v>432</v>
      </c>
      <c r="E8" s="260">
        <v>8</v>
      </c>
      <c r="F8" s="260">
        <v>96</v>
      </c>
      <c r="G8" s="260">
        <v>28</v>
      </c>
      <c r="H8" s="260">
        <v>336</v>
      </c>
    </row>
    <row r="9" spans="2:8" x14ac:dyDescent="0.25">
      <c r="B9" s="254" t="s">
        <v>157</v>
      </c>
      <c r="C9" s="260">
        <v>52</v>
      </c>
      <c r="D9" s="260">
        <v>624</v>
      </c>
      <c r="E9" s="260">
        <v>23</v>
      </c>
      <c r="F9" s="260">
        <v>276</v>
      </c>
      <c r="G9" s="260">
        <v>29</v>
      </c>
      <c r="H9" s="260">
        <v>348</v>
      </c>
    </row>
    <row r="10" spans="2:8" x14ac:dyDescent="0.25">
      <c r="B10" s="254" t="s">
        <v>158</v>
      </c>
      <c r="C10" s="260">
        <v>66</v>
      </c>
      <c r="D10" s="260">
        <v>792</v>
      </c>
      <c r="E10" s="260">
        <v>46</v>
      </c>
      <c r="F10" s="260">
        <v>552</v>
      </c>
      <c r="G10" s="260">
        <v>20</v>
      </c>
      <c r="H10" s="260">
        <v>240</v>
      </c>
    </row>
    <row r="11" spans="2:8" x14ac:dyDescent="0.25">
      <c r="B11" s="254" t="s">
        <v>159</v>
      </c>
      <c r="C11" s="260">
        <v>82</v>
      </c>
      <c r="D11" s="260">
        <v>984</v>
      </c>
      <c r="E11" s="260">
        <v>70</v>
      </c>
      <c r="F11" s="260">
        <v>840</v>
      </c>
      <c r="G11" s="260">
        <v>12</v>
      </c>
      <c r="H11" s="260">
        <v>144</v>
      </c>
    </row>
    <row r="12" spans="2:8" ht="15.75" thickBot="1" x14ac:dyDescent="0.3">
      <c r="B12" s="254" t="s">
        <v>160</v>
      </c>
      <c r="C12" s="256">
        <v>136</v>
      </c>
      <c r="D12" s="256">
        <v>1632</v>
      </c>
      <c r="E12" s="256">
        <v>57</v>
      </c>
      <c r="F12" s="256">
        <v>684</v>
      </c>
      <c r="G12" s="256">
        <v>79</v>
      </c>
      <c r="H12" s="256">
        <v>948</v>
      </c>
    </row>
    <row r="13" spans="2:8" ht="15.75" thickBot="1" x14ac:dyDescent="0.3">
      <c r="B13" s="257" t="s">
        <v>1</v>
      </c>
      <c r="C13" s="258">
        <v>501</v>
      </c>
      <c r="D13" s="258">
        <v>6012</v>
      </c>
      <c r="E13" s="258">
        <v>276</v>
      </c>
      <c r="F13" s="258">
        <v>3312</v>
      </c>
      <c r="G13" s="258">
        <v>225</v>
      </c>
      <c r="H13" s="258">
        <v>2700</v>
      </c>
    </row>
    <row r="14" spans="2:8" x14ac:dyDescent="0.25">
      <c r="B14" s="21"/>
      <c r="C14" s="43"/>
      <c r="D14" s="259"/>
      <c r="E14" s="21"/>
      <c r="F14" s="21"/>
      <c r="G14" s="21"/>
      <c r="H14" s="21"/>
    </row>
  </sheetData>
  <mergeCells count="5">
    <mergeCell ref="B3:B4"/>
    <mergeCell ref="C3:D3"/>
    <mergeCell ref="E3:F3"/>
    <mergeCell ref="G3:H3"/>
    <mergeCell ref="B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L49"/>
  <sheetViews>
    <sheetView showGridLines="0" zoomScale="80" zoomScaleNormal="80" workbookViewId="0">
      <selection activeCell="C41" sqref="C41"/>
    </sheetView>
  </sheetViews>
  <sheetFormatPr baseColWidth="10" defaultRowHeight="15" x14ac:dyDescent="0.25"/>
  <cols>
    <col min="1" max="1" width="3.85546875" style="22" customWidth="1"/>
    <col min="2" max="2" width="15.85546875" customWidth="1"/>
    <col min="3" max="3" width="18" customWidth="1"/>
    <col min="4" max="4" width="16" customWidth="1"/>
    <col min="5" max="5" width="18.140625" customWidth="1"/>
    <col min="6" max="6" width="18" customWidth="1"/>
    <col min="7" max="7" width="8.42578125" style="21" customWidth="1"/>
    <col min="8" max="10" width="8.42578125" customWidth="1"/>
  </cols>
  <sheetData>
    <row r="2" spans="1:12" x14ac:dyDescent="0.25">
      <c r="B2" s="273" t="s">
        <v>63</v>
      </c>
      <c r="C2" s="273"/>
      <c r="D2" s="273"/>
      <c r="E2" s="273"/>
      <c r="F2" s="273"/>
      <c r="G2" s="38"/>
    </row>
    <row r="3" spans="1:12" ht="33.75" customHeight="1" x14ac:dyDescent="0.25">
      <c r="B3" s="275" t="s">
        <v>107</v>
      </c>
      <c r="C3" s="275"/>
      <c r="D3" s="275"/>
      <c r="E3" s="275"/>
      <c r="F3" s="275"/>
      <c r="G3" s="38"/>
    </row>
    <row r="4" spans="1:12" ht="23.25" customHeight="1" x14ac:dyDescent="0.25">
      <c r="B4" s="276" t="s">
        <v>13</v>
      </c>
      <c r="C4" s="277" t="s">
        <v>8</v>
      </c>
      <c r="D4" s="277"/>
      <c r="E4" s="277" t="s">
        <v>9</v>
      </c>
      <c r="F4" s="278"/>
      <c r="G4" s="38"/>
      <c r="H4" s="34"/>
      <c r="I4" s="274"/>
      <c r="J4" s="274"/>
      <c r="K4" s="274"/>
      <c r="L4" s="274"/>
    </row>
    <row r="5" spans="1:12" ht="39.75" customHeight="1" x14ac:dyDescent="0.25">
      <c r="B5" s="276"/>
      <c r="C5" s="28" t="s">
        <v>14</v>
      </c>
      <c r="D5" s="28" t="s">
        <v>15</v>
      </c>
      <c r="E5" s="28" t="s">
        <v>14</v>
      </c>
      <c r="F5" s="33" t="s">
        <v>15</v>
      </c>
      <c r="G5" s="158"/>
      <c r="H5" s="159"/>
      <c r="I5" s="159"/>
      <c r="J5" s="159"/>
      <c r="K5" s="46"/>
      <c r="L5" s="34"/>
    </row>
    <row r="6" spans="1:12" s="21" customFormat="1" ht="22.5" customHeight="1" x14ac:dyDescent="0.25">
      <c r="A6" s="22"/>
      <c r="B6" s="162">
        <v>2020</v>
      </c>
      <c r="C6" s="29">
        <v>272067.49847404059</v>
      </c>
      <c r="D6" s="29">
        <v>712617.65008551301</v>
      </c>
      <c r="E6" s="29">
        <v>248460.99532279908</v>
      </c>
      <c r="F6" s="29">
        <v>506201.33596185071</v>
      </c>
      <c r="G6" s="158"/>
      <c r="H6" s="159"/>
      <c r="I6" s="159"/>
      <c r="J6" s="159"/>
      <c r="K6" s="46"/>
      <c r="L6" s="161"/>
    </row>
    <row r="7" spans="1:12" s="21" customFormat="1" x14ac:dyDescent="0.25">
      <c r="A7" s="22"/>
      <c r="B7" s="163">
        <v>2019</v>
      </c>
      <c r="C7" s="164">
        <v>266754</v>
      </c>
      <c r="D7" s="164">
        <v>699634</v>
      </c>
      <c r="E7" s="164">
        <v>243608</v>
      </c>
      <c r="F7" s="164">
        <v>497049</v>
      </c>
      <c r="G7" s="158"/>
      <c r="H7" s="159"/>
      <c r="I7" s="159"/>
      <c r="J7" s="159"/>
      <c r="K7" s="46"/>
      <c r="L7" s="48"/>
    </row>
    <row r="8" spans="1:12" s="21" customFormat="1" x14ac:dyDescent="0.25">
      <c r="A8" s="22"/>
      <c r="B8" s="13">
        <v>2018</v>
      </c>
      <c r="C8" s="12">
        <v>262768.31639729132</v>
      </c>
      <c r="D8" s="12">
        <v>686075.31252917007</v>
      </c>
      <c r="E8" s="12">
        <v>239968.67614672697</v>
      </c>
      <c r="F8" s="12">
        <v>488172.19927050313</v>
      </c>
      <c r="G8" s="158"/>
      <c r="H8" s="159"/>
      <c r="I8" s="159"/>
      <c r="J8" s="159"/>
      <c r="K8" s="46"/>
      <c r="L8" s="35"/>
    </row>
    <row r="9" spans="1:12" x14ac:dyDescent="0.25">
      <c r="B9" s="13">
        <v>2017</v>
      </c>
      <c r="C9" s="12">
        <v>256881</v>
      </c>
      <c r="D9" s="12">
        <v>664297</v>
      </c>
      <c r="E9" s="12">
        <v>234592</v>
      </c>
      <c r="F9" s="12">
        <v>473601</v>
      </c>
      <c r="G9" s="158"/>
      <c r="H9" s="159"/>
      <c r="I9" s="159"/>
      <c r="J9" s="159"/>
      <c r="K9" s="46"/>
      <c r="L9" s="35"/>
    </row>
    <row r="10" spans="1:12" x14ac:dyDescent="0.25">
      <c r="B10" s="13">
        <v>2016</v>
      </c>
      <c r="C10" s="12">
        <v>235087.78125</v>
      </c>
      <c r="D10" s="12">
        <v>630524.5</v>
      </c>
      <c r="E10" s="12">
        <v>214689.890625</v>
      </c>
      <c r="F10" s="12">
        <v>446797.75</v>
      </c>
      <c r="G10" s="158"/>
      <c r="H10" s="159"/>
      <c r="I10" s="159"/>
      <c r="J10" s="159"/>
      <c r="K10" s="46"/>
      <c r="L10" s="36"/>
    </row>
    <row r="11" spans="1:12" x14ac:dyDescent="0.25">
      <c r="B11" s="13">
        <v>2015</v>
      </c>
      <c r="C11" s="12">
        <v>219631.640625</v>
      </c>
      <c r="D11" s="12">
        <v>606429.125</v>
      </c>
      <c r="E11" s="12">
        <v>200574.84375</v>
      </c>
      <c r="F11" s="12">
        <v>427893.125</v>
      </c>
      <c r="G11" s="158"/>
      <c r="H11" s="159"/>
      <c r="I11" s="159"/>
      <c r="J11" s="159"/>
      <c r="K11" s="46"/>
      <c r="L11" s="36"/>
    </row>
    <row r="12" spans="1:12" x14ac:dyDescent="0.25">
      <c r="B12" s="13">
        <v>2014</v>
      </c>
      <c r="C12" s="12">
        <v>216076.734375</v>
      </c>
      <c r="D12" s="12">
        <v>588552.25</v>
      </c>
      <c r="E12" s="12">
        <v>197328.390625</v>
      </c>
      <c r="F12" s="12">
        <v>416310.125</v>
      </c>
      <c r="G12" s="158"/>
      <c r="H12" s="159"/>
      <c r="I12" s="159"/>
      <c r="J12" s="159"/>
      <c r="K12" s="46"/>
      <c r="L12" s="36"/>
    </row>
    <row r="13" spans="1:12" x14ac:dyDescent="0.25">
      <c r="B13" s="13">
        <v>2013</v>
      </c>
      <c r="C13" s="12">
        <v>212676.375</v>
      </c>
      <c r="D13" s="12">
        <v>569072.6875</v>
      </c>
      <c r="E13" s="12">
        <v>194223.078125</v>
      </c>
      <c r="F13" s="12">
        <v>403759.09375</v>
      </c>
      <c r="G13" s="158"/>
      <c r="H13" s="159"/>
      <c r="I13" s="159"/>
      <c r="J13" s="159"/>
      <c r="K13" s="46"/>
    </row>
    <row r="14" spans="1:12" x14ac:dyDescent="0.25">
      <c r="B14" s="13">
        <v>2012</v>
      </c>
      <c r="C14" s="12">
        <v>194438.140625</v>
      </c>
      <c r="D14" s="12">
        <v>540917.3125</v>
      </c>
      <c r="E14" s="12">
        <v>177567.3125</v>
      </c>
      <c r="F14" s="12">
        <v>381742.46875</v>
      </c>
      <c r="G14" s="38"/>
      <c r="H14" s="46"/>
      <c r="I14" s="46"/>
      <c r="J14" s="46"/>
      <c r="K14" s="46"/>
    </row>
    <row r="15" spans="1:12" x14ac:dyDescent="0.25">
      <c r="B15" s="13">
        <v>2011</v>
      </c>
      <c r="C15" s="12">
        <v>201084.28125</v>
      </c>
      <c r="D15" s="12">
        <v>523734.71875</v>
      </c>
      <c r="E15" s="12">
        <v>183636.78125</v>
      </c>
      <c r="F15" s="12">
        <v>374095.875</v>
      </c>
      <c r="G15" s="38"/>
      <c r="H15" s="46"/>
      <c r="I15" s="46"/>
      <c r="J15" s="46"/>
      <c r="K15" s="46"/>
    </row>
    <row r="16" spans="1:12" x14ac:dyDescent="0.25">
      <c r="B16" s="13">
        <v>2010</v>
      </c>
      <c r="C16" s="12">
        <v>187637.453125</v>
      </c>
      <c r="D16" s="12">
        <v>493060.71875</v>
      </c>
      <c r="E16" s="12">
        <v>171356.6875</v>
      </c>
      <c r="F16" s="12">
        <v>352072.625</v>
      </c>
      <c r="G16" s="38"/>
      <c r="H16" s="46"/>
      <c r="I16" s="46"/>
      <c r="J16" s="46"/>
      <c r="K16" s="46"/>
    </row>
    <row r="17" spans="2:11" x14ac:dyDescent="0.25">
      <c r="B17" s="13">
        <v>2009</v>
      </c>
      <c r="C17" s="12">
        <v>170326.578125</v>
      </c>
      <c r="D17" s="12">
        <v>463964.8125</v>
      </c>
      <c r="E17" s="12">
        <v>155547.84375</v>
      </c>
      <c r="F17" s="12">
        <v>329460.1875</v>
      </c>
      <c r="G17" s="12"/>
      <c r="H17" s="45"/>
      <c r="I17" s="45"/>
      <c r="J17" s="45"/>
      <c r="K17" s="45"/>
    </row>
    <row r="18" spans="2:11" x14ac:dyDescent="0.25">
      <c r="B18" s="13">
        <v>2008</v>
      </c>
      <c r="C18" s="12">
        <v>164144.125</v>
      </c>
      <c r="D18" s="12">
        <v>453609.96875</v>
      </c>
      <c r="E18" s="12">
        <v>149901.8125</v>
      </c>
      <c r="F18" s="12">
        <v>321358.03125</v>
      </c>
      <c r="G18" s="12"/>
      <c r="H18" s="44"/>
      <c r="I18" s="44"/>
      <c r="J18" s="44"/>
      <c r="K18" s="44"/>
    </row>
    <row r="19" spans="2:11" x14ac:dyDescent="0.25">
      <c r="B19" s="13">
        <v>2007</v>
      </c>
      <c r="C19" s="12">
        <v>160417.796875</v>
      </c>
      <c r="D19" s="12">
        <v>430834.5625</v>
      </c>
      <c r="E19" s="12">
        <v>146498.8125</v>
      </c>
      <c r="F19" s="12">
        <v>306769.875</v>
      </c>
      <c r="G19" s="12"/>
      <c r="H19" s="45"/>
      <c r="I19" s="45"/>
      <c r="J19" s="45"/>
      <c r="K19" s="45"/>
    </row>
    <row r="20" spans="2:11" x14ac:dyDescent="0.25">
      <c r="B20" s="13">
        <v>2006</v>
      </c>
      <c r="C20" s="12">
        <v>137765.390625</v>
      </c>
      <c r="D20" s="12">
        <v>397341.84375</v>
      </c>
      <c r="E20" s="12">
        <v>125811.8828125</v>
      </c>
      <c r="F20" s="12">
        <v>279727.875</v>
      </c>
      <c r="G20" s="12"/>
      <c r="H20" s="44"/>
      <c r="I20" s="44"/>
      <c r="J20" s="44"/>
      <c r="K20" s="44"/>
    </row>
    <row r="21" spans="2:11" x14ac:dyDescent="0.25">
      <c r="B21" s="13">
        <v>2005</v>
      </c>
      <c r="C21" s="12">
        <v>110665.359375</v>
      </c>
      <c r="D21" s="12">
        <v>361706.6875</v>
      </c>
      <c r="E21" s="12">
        <v>101063.2421875</v>
      </c>
      <c r="F21" s="12">
        <v>250007.53125</v>
      </c>
      <c r="G21" s="12"/>
      <c r="H21" s="45"/>
      <c r="I21" s="45"/>
      <c r="J21" s="45"/>
      <c r="K21" s="45"/>
    </row>
    <row r="22" spans="2:11" x14ac:dyDescent="0.25">
      <c r="B22" s="13">
        <v>2004</v>
      </c>
      <c r="C22" s="12">
        <v>97598.7734375</v>
      </c>
      <c r="D22" s="12">
        <v>328550.4375</v>
      </c>
      <c r="E22" s="12">
        <v>89130.4140625</v>
      </c>
      <c r="F22" s="12">
        <v>225238.9375</v>
      </c>
      <c r="G22" s="12"/>
      <c r="H22" s="44"/>
      <c r="I22" s="44"/>
      <c r="J22" s="44"/>
      <c r="K22" s="44"/>
    </row>
    <row r="23" spans="2:11" x14ac:dyDescent="0.25">
      <c r="B23" s="13">
        <v>2003</v>
      </c>
      <c r="C23" s="12">
        <v>94145.6640625</v>
      </c>
      <c r="D23" s="12">
        <v>317340.40625</v>
      </c>
      <c r="E23" s="12">
        <v>85976.921875</v>
      </c>
      <c r="F23" s="12">
        <v>217526.015625</v>
      </c>
      <c r="G23" s="12"/>
      <c r="H23" s="45"/>
      <c r="I23" s="45"/>
      <c r="J23" s="45"/>
      <c r="K23" s="45"/>
    </row>
    <row r="24" spans="2:11" x14ac:dyDescent="0.25">
      <c r="B24" s="13">
        <v>2002</v>
      </c>
      <c r="C24" s="12">
        <v>81824.9609375</v>
      </c>
      <c r="D24" s="12">
        <v>299981.25</v>
      </c>
      <c r="E24" s="12">
        <v>74725.2421875</v>
      </c>
      <c r="F24" s="12">
        <v>203235.046875</v>
      </c>
      <c r="G24" s="12"/>
      <c r="H24" s="44"/>
      <c r="I24" s="44"/>
      <c r="J24" s="44"/>
      <c r="K24" s="44"/>
    </row>
    <row r="25" spans="2:11" x14ac:dyDescent="0.25">
      <c r="B25" s="13" t="s">
        <v>30</v>
      </c>
      <c r="C25" s="12">
        <v>69697.625</v>
      </c>
      <c r="D25" s="12">
        <v>251298.59375</v>
      </c>
      <c r="E25" s="12">
        <v>63650.16796875</v>
      </c>
      <c r="F25" s="12">
        <v>170608.5</v>
      </c>
      <c r="G25" s="12"/>
      <c r="H25" s="45"/>
      <c r="I25" s="45"/>
      <c r="J25" s="45"/>
      <c r="K25" s="45"/>
    </row>
    <row r="26" spans="2:11" x14ac:dyDescent="0.25">
      <c r="B26" s="13">
        <v>1999</v>
      </c>
      <c r="C26" s="12">
        <v>59946.03515625</v>
      </c>
      <c r="D26" s="12">
        <v>216024.109375</v>
      </c>
      <c r="E26" s="12">
        <v>54744.6953125</v>
      </c>
      <c r="F26" s="12">
        <v>146324.21875</v>
      </c>
      <c r="G26" s="12"/>
      <c r="H26" s="20"/>
      <c r="I26" s="47"/>
      <c r="J26" s="47"/>
      <c r="K26" s="47"/>
    </row>
    <row r="27" spans="2:11" x14ac:dyDescent="0.25">
      <c r="B27" s="50" t="s">
        <v>29</v>
      </c>
      <c r="C27" s="14">
        <v>54282.9296875</v>
      </c>
      <c r="D27" s="14">
        <v>188578.28125</v>
      </c>
      <c r="E27" s="14">
        <v>49572.9609375</v>
      </c>
      <c r="F27" s="14">
        <v>127812.296875</v>
      </c>
      <c r="G27" s="12"/>
      <c r="H27" s="20"/>
      <c r="I27" s="4"/>
      <c r="J27" s="4"/>
      <c r="K27" s="4"/>
    </row>
    <row r="28" spans="2:11" x14ac:dyDescent="0.25">
      <c r="B28" s="56" t="s">
        <v>162</v>
      </c>
      <c r="H28" s="42"/>
      <c r="J28" s="21"/>
    </row>
    <row r="29" spans="2:11" x14ac:dyDescent="0.25">
      <c r="H29" s="20"/>
      <c r="J29" s="21"/>
    </row>
    <row r="30" spans="2:11" ht="15" customHeight="1" x14ac:dyDescent="0.25">
      <c r="C30" s="21"/>
      <c r="D30" s="21"/>
      <c r="E30" s="21"/>
      <c r="H30" s="20"/>
      <c r="J30" s="21"/>
    </row>
    <row r="31" spans="2:11" x14ac:dyDescent="0.25">
      <c r="B31" s="49"/>
      <c r="C31" s="43"/>
      <c r="D31" s="43"/>
      <c r="E31" s="43"/>
      <c r="F31" s="43"/>
    </row>
    <row r="32" spans="2:11" x14ac:dyDescent="0.25">
      <c r="B32" s="21"/>
      <c r="C32" s="43"/>
      <c r="D32" s="43"/>
      <c r="E32" s="43"/>
      <c r="F32" s="43"/>
    </row>
    <row r="33" spans="2:6" x14ac:dyDescent="0.25">
      <c r="B33" s="21"/>
      <c r="C33" s="43"/>
      <c r="D33" s="43"/>
      <c r="E33" s="43"/>
      <c r="F33" s="43"/>
    </row>
    <row r="34" spans="2:6" x14ac:dyDescent="0.25">
      <c r="C34" s="43"/>
      <c r="D34" s="43"/>
      <c r="E34" s="43"/>
      <c r="F34" s="43"/>
    </row>
    <row r="35" spans="2:6" x14ac:dyDescent="0.25">
      <c r="C35" s="43"/>
      <c r="D35" s="43"/>
      <c r="E35" s="43"/>
      <c r="F35" s="43"/>
    </row>
    <row r="36" spans="2:6" x14ac:dyDescent="0.25">
      <c r="C36" s="43"/>
      <c r="D36" s="43"/>
      <c r="E36" s="43"/>
      <c r="F36" s="43"/>
    </row>
    <row r="37" spans="2:6" x14ac:dyDescent="0.25">
      <c r="C37" s="43"/>
      <c r="D37" s="43"/>
      <c r="E37" s="43"/>
      <c r="F37" s="43"/>
    </row>
    <row r="38" spans="2:6" x14ac:dyDescent="0.25">
      <c r="C38" s="43"/>
      <c r="D38" s="43"/>
      <c r="E38" s="43"/>
      <c r="F38" s="43"/>
    </row>
    <row r="39" spans="2:6" x14ac:dyDescent="0.25">
      <c r="C39" s="43"/>
      <c r="D39" s="43"/>
      <c r="E39" s="43"/>
      <c r="F39" s="43"/>
    </row>
    <row r="40" spans="2:6" x14ac:dyDescent="0.25">
      <c r="C40" s="43"/>
      <c r="D40" s="43"/>
      <c r="E40" s="43"/>
      <c r="F40" s="43"/>
    </row>
    <row r="41" spans="2:6" x14ac:dyDescent="0.25">
      <c r="C41" s="43"/>
      <c r="D41" s="43"/>
      <c r="E41" s="43"/>
      <c r="F41" s="43"/>
    </row>
    <row r="42" spans="2:6" x14ac:dyDescent="0.25">
      <c r="C42" s="43"/>
      <c r="D42" s="43"/>
      <c r="E42" s="43"/>
      <c r="F42" s="43"/>
    </row>
    <row r="43" spans="2:6" x14ac:dyDescent="0.25">
      <c r="C43" s="43"/>
      <c r="D43" s="43"/>
      <c r="E43" s="43"/>
      <c r="F43" s="43"/>
    </row>
    <row r="44" spans="2:6" x14ac:dyDescent="0.25">
      <c r="C44" s="43"/>
      <c r="D44" s="43"/>
      <c r="E44" s="43"/>
      <c r="F44" s="43"/>
    </row>
    <row r="45" spans="2:6" x14ac:dyDescent="0.25">
      <c r="C45" s="43"/>
      <c r="D45" s="43"/>
      <c r="E45" s="43"/>
      <c r="F45" s="43"/>
    </row>
    <row r="46" spans="2:6" x14ac:dyDescent="0.25">
      <c r="C46" s="43"/>
      <c r="D46" s="43"/>
      <c r="E46" s="43"/>
      <c r="F46" s="43"/>
    </row>
    <row r="47" spans="2:6" x14ac:dyDescent="0.25">
      <c r="C47" s="43"/>
      <c r="D47" s="43"/>
      <c r="E47" s="43"/>
      <c r="F47" s="43"/>
    </row>
    <row r="48" spans="2:6" x14ac:dyDescent="0.25">
      <c r="C48" s="43"/>
      <c r="D48" s="43"/>
      <c r="E48" s="43"/>
      <c r="F48" s="43"/>
    </row>
    <row r="49" spans="3:6" x14ac:dyDescent="0.25">
      <c r="C49" s="43"/>
      <c r="D49" s="43"/>
      <c r="E49" s="43"/>
      <c r="F49" s="43"/>
    </row>
  </sheetData>
  <mergeCells count="7">
    <mergeCell ref="B2:F2"/>
    <mergeCell ref="I4:J4"/>
    <mergeCell ref="K4:L4"/>
    <mergeCell ref="B3:F3"/>
    <mergeCell ref="B4:B5"/>
    <mergeCell ref="C4:D4"/>
    <mergeCell ref="E4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J16"/>
  <sheetViews>
    <sheetView showGridLines="0" topLeftCell="A2" zoomScaleNormal="100" workbookViewId="0">
      <selection activeCell="F12" sqref="F12"/>
    </sheetView>
  </sheetViews>
  <sheetFormatPr baseColWidth="10" defaultRowHeight="15" x14ac:dyDescent="0.25"/>
  <cols>
    <col min="1" max="1" width="3.5703125" customWidth="1"/>
    <col min="2" max="2" width="17.7109375" customWidth="1"/>
    <col min="3" max="3" width="12.7109375" customWidth="1"/>
    <col min="4" max="4" width="12.140625" style="6" customWidth="1"/>
    <col min="5" max="5" width="11.85546875" style="6" customWidth="1"/>
    <col min="6" max="6" width="13.28515625" style="6" customWidth="1"/>
    <col min="7" max="7" width="13.140625" style="6" customWidth="1"/>
  </cols>
  <sheetData>
    <row r="2" spans="2:10" x14ac:dyDescent="0.25">
      <c r="B2" s="273" t="s">
        <v>69</v>
      </c>
      <c r="C2" s="273"/>
      <c r="D2" s="273"/>
      <c r="E2" s="273"/>
      <c r="F2" s="273"/>
      <c r="G2" s="273"/>
    </row>
    <row r="3" spans="2:10" ht="18.75" customHeight="1" x14ac:dyDescent="0.25">
      <c r="B3" s="280" t="s">
        <v>108</v>
      </c>
      <c r="C3" s="280"/>
      <c r="D3" s="280"/>
      <c r="E3" s="280"/>
      <c r="F3" s="280"/>
      <c r="G3" s="280"/>
    </row>
    <row r="4" spans="2:10" ht="39.75" customHeight="1" x14ac:dyDescent="0.25">
      <c r="B4" s="165" t="s">
        <v>7</v>
      </c>
      <c r="C4" s="166" t="s">
        <v>41</v>
      </c>
      <c r="D4" s="166" t="s">
        <v>48</v>
      </c>
      <c r="E4" s="166" t="s">
        <v>70</v>
      </c>
      <c r="F4" s="166" t="s">
        <v>16</v>
      </c>
      <c r="G4" s="167" t="s">
        <v>71</v>
      </c>
    </row>
    <row r="5" spans="2:10" ht="21.75" customHeight="1" x14ac:dyDescent="0.25">
      <c r="B5" s="170" t="s">
        <v>49</v>
      </c>
      <c r="C5" s="171">
        <v>7153948</v>
      </c>
      <c r="D5" s="171">
        <v>1921721</v>
      </c>
      <c r="E5" s="172">
        <v>26.862384238744816</v>
      </c>
      <c r="F5" s="171">
        <v>279609</v>
      </c>
      <c r="G5" s="172">
        <v>3.9084572602428755</v>
      </c>
    </row>
    <row r="6" spans="2:10" ht="18.75" customHeight="1" x14ac:dyDescent="0.25">
      <c r="B6" s="52" t="s">
        <v>32</v>
      </c>
      <c r="C6" s="168">
        <v>4490097</v>
      </c>
      <c r="D6" s="168">
        <v>1017185</v>
      </c>
      <c r="E6" s="169">
        <v>22.653964936614955</v>
      </c>
      <c r="F6" s="168">
        <v>82710</v>
      </c>
      <c r="G6" s="169">
        <v>1.8420537462776416</v>
      </c>
      <c r="I6" s="175"/>
    </row>
    <row r="7" spans="2:10" ht="18.75" customHeight="1" x14ac:dyDescent="0.25">
      <c r="B7" s="53" t="s">
        <v>39</v>
      </c>
      <c r="C7" s="173">
        <v>2663851</v>
      </c>
      <c r="D7" s="173">
        <v>904536</v>
      </c>
      <c r="E7" s="174">
        <v>33.955953242129532</v>
      </c>
      <c r="F7" s="173">
        <v>196899</v>
      </c>
      <c r="G7" s="174">
        <v>7.391517018031414</v>
      </c>
      <c r="H7" s="21"/>
    </row>
    <row r="8" spans="2:10" s="16" customFormat="1" ht="12.75" customHeight="1" x14ac:dyDescent="0.25">
      <c r="B8" s="279" t="s">
        <v>112</v>
      </c>
      <c r="C8" s="279"/>
      <c r="D8" s="279"/>
      <c r="E8" s="279"/>
      <c r="F8" s="279"/>
      <c r="G8" s="279"/>
      <c r="H8" s="21"/>
    </row>
    <row r="9" spans="2:10" s="16" customFormat="1" ht="12.75" customHeight="1" x14ac:dyDescent="0.2">
      <c r="B9" s="41" t="s">
        <v>64</v>
      </c>
      <c r="C9" s="5"/>
      <c r="D9" s="57"/>
      <c r="E9" s="7"/>
      <c r="F9" s="8"/>
      <c r="G9" s="8"/>
      <c r="J9" s="41"/>
    </row>
    <row r="10" spans="2:10" s="16" customFormat="1" ht="12.75" customHeight="1" x14ac:dyDescent="0.2">
      <c r="B10" s="41" t="s">
        <v>109</v>
      </c>
      <c r="C10" s="5"/>
      <c r="D10" s="57"/>
      <c r="E10" s="7"/>
      <c r="F10" s="8"/>
      <c r="G10" s="8"/>
      <c r="I10" s="41"/>
    </row>
    <row r="11" spans="2:10" x14ac:dyDescent="0.25">
      <c r="F11" s="15"/>
    </row>
    <row r="12" spans="2:10" x14ac:dyDescent="0.25">
      <c r="C12" s="160"/>
      <c r="D12" s="160"/>
      <c r="E12" s="160"/>
      <c r="F12" s="160"/>
      <c r="G12" s="160"/>
    </row>
    <row r="13" spans="2:10" x14ac:dyDescent="0.25">
      <c r="B13" s="279"/>
      <c r="C13" s="279"/>
      <c r="D13" s="279"/>
      <c r="E13" s="279"/>
      <c r="F13" s="279"/>
      <c r="G13" s="279"/>
    </row>
    <row r="14" spans="2:10" x14ac:dyDescent="0.25">
      <c r="B14" s="279"/>
      <c r="C14" s="279"/>
      <c r="D14" s="279"/>
      <c r="E14" s="279"/>
      <c r="F14" s="279"/>
      <c r="G14" s="279"/>
    </row>
    <row r="15" spans="2:10" x14ac:dyDescent="0.25">
      <c r="B15" s="279"/>
      <c r="C15" s="279"/>
      <c r="D15" s="279"/>
      <c r="E15" s="279"/>
      <c r="F15" s="279"/>
      <c r="G15" s="279"/>
    </row>
    <row r="16" spans="2:10" x14ac:dyDescent="0.25">
      <c r="B16" s="279"/>
      <c r="C16" s="279"/>
      <c r="D16" s="279"/>
      <c r="E16" s="279"/>
      <c r="F16" s="279"/>
      <c r="G16" s="279"/>
    </row>
  </sheetData>
  <mergeCells count="7">
    <mergeCell ref="B15:G15"/>
    <mergeCell ref="B16:G16"/>
    <mergeCell ref="B8:G8"/>
    <mergeCell ref="B2:G2"/>
    <mergeCell ref="B3:G3"/>
    <mergeCell ref="B13:G13"/>
    <mergeCell ref="B14:G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E10"/>
  <sheetViews>
    <sheetView showGridLines="0" topLeftCell="A2" zoomScale="110" zoomScaleNormal="110" workbookViewId="0">
      <selection activeCell="C22" sqref="C22"/>
    </sheetView>
  </sheetViews>
  <sheetFormatPr baseColWidth="10" defaultRowHeight="15" x14ac:dyDescent="0.25"/>
  <cols>
    <col min="1" max="1" width="5.5703125" customWidth="1"/>
    <col min="2" max="2" width="33.28515625" customWidth="1"/>
    <col min="3" max="3" width="34" customWidth="1"/>
    <col min="4" max="7" width="13.28515625" customWidth="1"/>
  </cols>
  <sheetData>
    <row r="1" spans="2:5" s="21" customFormat="1" x14ac:dyDescent="0.25"/>
    <row r="2" spans="2:5" s="21" customFormat="1" x14ac:dyDescent="0.25">
      <c r="B2" s="286" t="s">
        <v>72</v>
      </c>
      <c r="C2" s="286"/>
    </row>
    <row r="3" spans="2:5" ht="21" customHeight="1" x14ac:dyDescent="0.25">
      <c r="B3" s="285" t="s">
        <v>116</v>
      </c>
      <c r="C3" s="285"/>
    </row>
    <row r="4" spans="2:5" x14ac:dyDescent="0.25">
      <c r="B4" s="281" t="s">
        <v>33</v>
      </c>
      <c r="C4" s="283" t="s">
        <v>12</v>
      </c>
      <c r="E4" s="54"/>
    </row>
    <row r="5" spans="2:5" x14ac:dyDescent="0.25">
      <c r="B5" s="282"/>
      <c r="C5" s="284"/>
      <c r="E5" s="54"/>
    </row>
    <row r="6" spans="2:5" ht="18.75" customHeight="1" x14ac:dyDescent="0.25">
      <c r="B6" s="23" t="s">
        <v>43</v>
      </c>
      <c r="C6" s="178">
        <v>3.8333572349952889</v>
      </c>
      <c r="D6" s="3"/>
      <c r="E6" s="54"/>
    </row>
    <row r="7" spans="2:5" ht="18.75" customHeight="1" x14ac:dyDescent="0.25">
      <c r="B7" s="24" t="s">
        <v>32</v>
      </c>
      <c r="C7" s="176">
        <v>3.1123296844646342</v>
      </c>
      <c r="D7" s="3"/>
    </row>
    <row r="8" spans="2:5" ht="18.75" customHeight="1" x14ac:dyDescent="0.25">
      <c r="B8" s="25" t="s">
        <v>39</v>
      </c>
      <c r="C8" s="177">
        <v>5.0486968472915974</v>
      </c>
      <c r="D8" s="3"/>
    </row>
    <row r="9" spans="2:5" s="16" customFormat="1" ht="13.5" customHeight="1" x14ac:dyDescent="0.2">
      <c r="B9" s="59" t="s">
        <v>115</v>
      </c>
    </row>
    <row r="10" spans="2:5" s="16" customFormat="1" ht="13.5" customHeight="1" x14ac:dyDescent="0.2">
      <c r="B10" s="16" t="s">
        <v>114</v>
      </c>
    </row>
  </sheetData>
  <mergeCells count="4">
    <mergeCell ref="B4:B5"/>
    <mergeCell ref="C4:C5"/>
    <mergeCell ref="B3:C3"/>
    <mergeCell ref="B2:C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L23"/>
  <sheetViews>
    <sheetView showGridLines="0" zoomScale="90" zoomScaleNormal="90" workbookViewId="0">
      <selection activeCell="B15" sqref="B15"/>
    </sheetView>
  </sheetViews>
  <sheetFormatPr baseColWidth="10" defaultRowHeight="15" x14ac:dyDescent="0.25"/>
  <cols>
    <col min="1" max="1" width="8.28515625" customWidth="1"/>
    <col min="2" max="2" width="37.140625" customWidth="1"/>
    <col min="3" max="3" width="14.42578125" customWidth="1"/>
    <col min="4" max="4" width="12.85546875" customWidth="1"/>
    <col min="5" max="6" width="12.140625" customWidth="1"/>
    <col min="7" max="7" width="11.85546875" customWidth="1"/>
    <col min="8" max="8" width="11.5703125" customWidth="1"/>
    <col min="9" max="9" width="4.42578125" style="21" customWidth="1"/>
    <col min="10" max="12" width="16.140625" style="2" customWidth="1"/>
    <col min="13" max="21" width="16.140625" customWidth="1"/>
  </cols>
  <sheetData>
    <row r="2" spans="2:12" x14ac:dyDescent="0.25">
      <c r="B2" s="1"/>
    </row>
    <row r="3" spans="2:12" s="39" customFormat="1" ht="22.5" customHeight="1" x14ac:dyDescent="0.25">
      <c r="B3" s="288" t="s">
        <v>57</v>
      </c>
      <c r="C3" s="288"/>
      <c r="D3" s="288"/>
      <c r="E3" s="288"/>
      <c r="F3" s="288"/>
      <c r="G3" s="288"/>
      <c r="H3" s="288"/>
      <c r="I3" s="60"/>
      <c r="J3" s="61"/>
      <c r="K3" s="61"/>
      <c r="L3" s="61"/>
    </row>
    <row r="4" spans="2:12" s="39" customFormat="1" ht="22.5" customHeight="1" x14ac:dyDescent="0.25">
      <c r="B4" s="294" t="s">
        <v>121</v>
      </c>
      <c r="C4" s="294"/>
      <c r="D4" s="294"/>
      <c r="E4" s="294"/>
      <c r="F4" s="294"/>
      <c r="G4" s="294"/>
      <c r="H4" s="294"/>
      <c r="I4" s="62"/>
      <c r="K4" s="61"/>
      <c r="L4" s="61"/>
    </row>
    <row r="5" spans="2:12" s="21" customFormat="1" ht="29.25" customHeight="1" x14ac:dyDescent="0.25">
      <c r="B5" s="289" t="s">
        <v>0</v>
      </c>
      <c r="C5" s="292" t="s">
        <v>75</v>
      </c>
      <c r="D5" s="291" t="s">
        <v>50</v>
      </c>
      <c r="E5" s="291"/>
      <c r="F5" s="291"/>
      <c r="G5" s="291"/>
      <c r="H5" s="291"/>
    </row>
    <row r="6" spans="2:12" s="21" customFormat="1" ht="31.5" customHeight="1" x14ac:dyDescent="0.25">
      <c r="B6" s="290"/>
      <c r="C6" s="293"/>
      <c r="D6" s="148" t="s">
        <v>2</v>
      </c>
      <c r="E6" s="181" t="s">
        <v>3</v>
      </c>
      <c r="F6" s="180" t="s">
        <v>3</v>
      </c>
      <c r="G6" s="179" t="s">
        <v>3</v>
      </c>
      <c r="H6" s="148" t="s">
        <v>4</v>
      </c>
    </row>
    <row r="7" spans="2:12" s="21" customFormat="1" ht="21.75" customHeight="1" x14ac:dyDescent="0.25">
      <c r="B7" s="141" t="s">
        <v>5</v>
      </c>
      <c r="C7" s="142">
        <v>86.027183674151914</v>
      </c>
      <c r="D7" s="142">
        <v>73.449797128490573</v>
      </c>
      <c r="E7" s="142">
        <v>80.938264514845429</v>
      </c>
      <c r="F7" s="142">
        <v>85.346981350653522</v>
      </c>
      <c r="G7" s="142">
        <v>88.766623519270922</v>
      </c>
      <c r="H7" s="142">
        <v>87.120173936567483</v>
      </c>
    </row>
    <row r="8" spans="2:12" s="21" customFormat="1" ht="21.75" customHeight="1" x14ac:dyDescent="0.25">
      <c r="B8" s="143" t="s">
        <v>180</v>
      </c>
      <c r="C8" s="144">
        <v>2.2416821046299069</v>
      </c>
      <c r="D8" s="144">
        <v>5.4570030137419385</v>
      </c>
      <c r="E8" s="144">
        <v>4.3503173595038271</v>
      </c>
      <c r="F8" s="144">
        <v>3.983599905675054</v>
      </c>
      <c r="G8" s="144">
        <v>2.1275048511820245</v>
      </c>
      <c r="H8" s="144">
        <v>1.1385863226401471</v>
      </c>
    </row>
    <row r="9" spans="2:12" s="21" customFormat="1" ht="21.75" customHeight="1" x14ac:dyDescent="0.25">
      <c r="B9" s="143" t="s">
        <v>181</v>
      </c>
      <c r="C9" s="144">
        <v>0.41106410222219431</v>
      </c>
      <c r="D9" s="144">
        <v>0.45990368255580316</v>
      </c>
      <c r="E9" s="144">
        <v>0.51993869327185871</v>
      </c>
      <c r="F9" s="144">
        <v>0.42228068388208201</v>
      </c>
      <c r="G9" s="144">
        <v>0.30396647869923477</v>
      </c>
      <c r="H9" s="144">
        <v>0.42942227214489609</v>
      </c>
    </row>
    <row r="10" spans="2:12" s="21" customFormat="1" ht="21.75" customHeight="1" x14ac:dyDescent="0.25">
      <c r="B10" s="143" t="s">
        <v>182</v>
      </c>
      <c r="C10" s="144">
        <v>4.2706997634681345</v>
      </c>
      <c r="D10" s="137">
        <v>0.2366913587278397</v>
      </c>
      <c r="E10" s="137">
        <v>0.69636952120466478</v>
      </c>
      <c r="F10" s="144">
        <v>1.7741872885486547</v>
      </c>
      <c r="G10" s="144">
        <v>3.1034413802111569</v>
      </c>
      <c r="H10" s="144">
        <v>6.4618465254279789</v>
      </c>
    </row>
    <row r="11" spans="2:12" s="21" customFormat="1" ht="21.75" customHeight="1" x14ac:dyDescent="0.25">
      <c r="B11" s="143" t="s">
        <v>186</v>
      </c>
      <c r="C11" s="144">
        <v>0.35036346470527391</v>
      </c>
      <c r="D11" s="144">
        <v>3.2537653178796004</v>
      </c>
      <c r="E11" s="144">
        <v>1.3197954355217039</v>
      </c>
      <c r="F11" s="144">
        <v>0.41412809534403533</v>
      </c>
      <c r="G11" s="144">
        <v>7.0400219482331688E-2</v>
      </c>
      <c r="H11" s="137">
        <v>1.0976075953837426E-2</v>
      </c>
    </row>
    <row r="12" spans="2:12" s="21" customFormat="1" ht="21.75" customHeight="1" x14ac:dyDescent="0.25">
      <c r="B12" s="143" t="s">
        <v>183</v>
      </c>
      <c r="C12" s="144">
        <v>1.1847252267487876</v>
      </c>
      <c r="D12" s="144">
        <v>4.7257062360894819</v>
      </c>
      <c r="E12" s="144">
        <v>3.6293733089580908</v>
      </c>
      <c r="F12" s="144">
        <v>2.2274525029468699</v>
      </c>
      <c r="G12" s="144">
        <v>1.1582037019862945</v>
      </c>
      <c r="H12" s="144">
        <v>0.14645843476515949</v>
      </c>
    </row>
    <row r="13" spans="2:12" s="21" customFormat="1" ht="21.75" customHeight="1" x14ac:dyDescent="0.25">
      <c r="B13" s="202" t="s">
        <v>120</v>
      </c>
      <c r="C13" s="144">
        <v>9.7232028998340977E-2</v>
      </c>
      <c r="D13" s="144">
        <v>0.40783895172589951</v>
      </c>
      <c r="E13" s="144">
        <v>0.27185296062427527</v>
      </c>
      <c r="F13" s="144">
        <v>0.16401839965457671</v>
      </c>
      <c r="G13" s="144">
        <v>0.10973527642114099</v>
      </c>
      <c r="H13" s="144">
        <v>1.377094159396562E-2</v>
      </c>
    </row>
    <row r="14" spans="2:12" s="21" customFormat="1" ht="21.75" customHeight="1" x14ac:dyDescent="0.25">
      <c r="B14" s="202" t="s">
        <v>185</v>
      </c>
      <c r="C14" s="144">
        <v>1.1708767247096379</v>
      </c>
      <c r="D14" s="144">
        <v>4.3048177967888712</v>
      </c>
      <c r="E14" s="144">
        <v>2.9529940294230137</v>
      </c>
      <c r="F14" s="144">
        <v>1.9373534806563668</v>
      </c>
      <c r="G14" s="144">
        <v>1.2477478898648666</v>
      </c>
      <c r="H14" s="144">
        <v>0.32061003354887735</v>
      </c>
    </row>
    <row r="15" spans="2:12" s="21" customFormat="1" ht="21.75" customHeight="1" x14ac:dyDescent="0.25">
      <c r="B15" s="202" t="s">
        <v>184</v>
      </c>
      <c r="C15" s="144">
        <v>9.5677238758200799E-3</v>
      </c>
      <c r="D15" s="144">
        <v>8.2933975329778323E-2</v>
      </c>
      <c r="E15" s="144">
        <v>3.4511880692392846E-2</v>
      </c>
      <c r="F15" s="144">
        <v>1.3830769591292761E-2</v>
      </c>
      <c r="G15" s="137">
        <v>2.1722865742606406E-3</v>
      </c>
      <c r="H15" s="137">
        <v>3.1938255012895519E-4</v>
      </c>
    </row>
    <row r="16" spans="2:12" s="21" customFormat="1" ht="21.75" customHeight="1" x14ac:dyDescent="0.25">
      <c r="B16" s="143" t="s">
        <v>103</v>
      </c>
      <c r="C16" s="145">
        <v>4.2366051864898031</v>
      </c>
      <c r="D16" s="145">
        <v>7.6215425386702247</v>
      </c>
      <c r="E16" s="145">
        <v>5.2865822959547257</v>
      </c>
      <c r="F16" s="145">
        <v>3.7161675230475679</v>
      </c>
      <c r="G16" s="145">
        <v>3.1102043963079415</v>
      </c>
      <c r="H16" s="145">
        <v>4.3578360748077349</v>
      </c>
    </row>
    <row r="17" spans="2:11" s="21" customFormat="1" x14ac:dyDescent="0.25">
      <c r="B17" s="146" t="s">
        <v>6</v>
      </c>
      <c r="C17" s="147">
        <v>100</v>
      </c>
      <c r="D17" s="147">
        <v>100</v>
      </c>
      <c r="E17" s="147">
        <v>100</v>
      </c>
      <c r="F17" s="147">
        <v>100</v>
      </c>
      <c r="G17" s="147">
        <v>100</v>
      </c>
      <c r="H17" s="147">
        <v>100</v>
      </c>
    </row>
    <row r="18" spans="2:11" s="21" customFormat="1" ht="15" customHeight="1" x14ac:dyDescent="0.25">
      <c r="B18" s="133" t="s">
        <v>163</v>
      </c>
      <c r="C18" s="132"/>
      <c r="D18" s="132"/>
      <c r="E18" s="132"/>
      <c r="F18" s="132"/>
      <c r="G18" s="132"/>
      <c r="H18" s="132"/>
    </row>
    <row r="19" spans="2:11" s="16" customFormat="1" ht="15" customHeight="1" x14ac:dyDescent="0.25">
      <c r="B19" s="138" t="s">
        <v>122</v>
      </c>
      <c r="C19" s="63"/>
      <c r="D19" s="63"/>
      <c r="E19" s="63"/>
      <c r="F19" s="63"/>
      <c r="G19" s="63"/>
      <c r="H19" s="63"/>
      <c r="K19" s="21"/>
    </row>
    <row r="20" spans="2:11" s="21" customFormat="1" ht="24" customHeight="1" x14ac:dyDescent="0.25">
      <c r="B20" s="287" t="s">
        <v>173</v>
      </c>
      <c r="C20" s="287"/>
      <c r="D20" s="287"/>
      <c r="E20" s="287"/>
      <c r="F20" s="287"/>
      <c r="G20" s="287"/>
      <c r="H20" s="287"/>
    </row>
    <row r="21" spans="2:11" s="21" customFormat="1" x14ac:dyDescent="0.25">
      <c r="B21" s="287"/>
      <c r="C21" s="287"/>
      <c r="D21" s="287"/>
      <c r="E21" s="287"/>
      <c r="F21" s="287"/>
      <c r="G21" s="287"/>
      <c r="H21" s="287"/>
    </row>
    <row r="22" spans="2:11" s="21" customFormat="1" x14ac:dyDescent="0.25">
      <c r="B22" s="138" t="s">
        <v>105</v>
      </c>
      <c r="C22" s="204"/>
      <c r="D22" s="204"/>
      <c r="E22" s="204"/>
      <c r="F22" s="204"/>
      <c r="G22" s="204"/>
      <c r="H22" s="204"/>
    </row>
    <row r="23" spans="2:11" s="21" customFormat="1" x14ac:dyDescent="0.25">
      <c r="E23" s="203"/>
      <c r="F23" s="203"/>
      <c r="G23" s="203"/>
      <c r="H23" s="203"/>
    </row>
  </sheetData>
  <mergeCells count="6">
    <mergeCell ref="B20:H21"/>
    <mergeCell ref="B3:H3"/>
    <mergeCell ref="B5:B6"/>
    <mergeCell ref="D5:H5"/>
    <mergeCell ref="C5:C6"/>
    <mergeCell ref="B4:H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J23"/>
  <sheetViews>
    <sheetView showGridLines="0" zoomScaleNormal="100" workbookViewId="0">
      <selection activeCell="B26" sqref="B26"/>
    </sheetView>
  </sheetViews>
  <sheetFormatPr baseColWidth="10" defaultRowHeight="15" x14ac:dyDescent="0.25"/>
  <cols>
    <col min="1" max="1" width="3.140625" customWidth="1"/>
    <col min="2" max="2" width="39.5703125" customWidth="1"/>
    <col min="3" max="3" width="13.28515625" customWidth="1"/>
    <col min="4" max="4" width="12" customWidth="1"/>
    <col min="5" max="5" width="11.5703125" customWidth="1"/>
    <col min="6" max="7" width="10.85546875" customWidth="1"/>
    <col min="8" max="8" width="10.7109375" customWidth="1"/>
    <col min="9" max="9" width="7.140625" customWidth="1"/>
  </cols>
  <sheetData>
    <row r="2" spans="2:10" ht="21" customHeight="1" x14ac:dyDescent="0.25">
      <c r="B2" s="286" t="s">
        <v>58</v>
      </c>
      <c r="C2" s="286"/>
      <c r="D2" s="286"/>
      <c r="E2" s="286"/>
      <c r="F2" s="286"/>
      <c r="G2" s="286"/>
      <c r="H2" s="286"/>
    </row>
    <row r="3" spans="2:10" ht="33" customHeight="1" x14ac:dyDescent="0.25">
      <c r="B3" s="295" t="s">
        <v>124</v>
      </c>
      <c r="C3" s="295"/>
      <c r="D3" s="295"/>
      <c r="E3" s="295"/>
      <c r="F3" s="295"/>
      <c r="G3" s="295"/>
      <c r="H3" s="295"/>
    </row>
    <row r="4" spans="2:10" ht="24.75" customHeight="1" x14ac:dyDescent="0.25">
      <c r="B4" s="289" t="s">
        <v>176</v>
      </c>
      <c r="C4" s="292" t="s">
        <v>75</v>
      </c>
      <c r="D4" s="291" t="s">
        <v>50</v>
      </c>
      <c r="E4" s="291"/>
      <c r="F4" s="291"/>
      <c r="G4" s="291"/>
      <c r="H4" s="291"/>
    </row>
    <row r="5" spans="2:10" ht="24" x14ac:dyDescent="0.25">
      <c r="B5" s="290"/>
      <c r="C5" s="293"/>
      <c r="D5" s="148" t="s">
        <v>2</v>
      </c>
      <c r="E5" s="181" t="s">
        <v>3</v>
      </c>
      <c r="F5" s="180" t="s">
        <v>3</v>
      </c>
      <c r="G5" s="179" t="s">
        <v>3</v>
      </c>
      <c r="H5" s="148" t="s">
        <v>4</v>
      </c>
    </row>
    <row r="6" spans="2:10" x14ac:dyDescent="0.25">
      <c r="B6" s="141" t="s">
        <v>5</v>
      </c>
      <c r="C6" s="149">
        <v>4263.7943583850238</v>
      </c>
      <c r="D6" s="149">
        <v>1140.2491632417718</v>
      </c>
      <c r="E6" s="150">
        <v>2038.7213379697166</v>
      </c>
      <c r="F6" s="149">
        <v>3079.4575498119821</v>
      </c>
      <c r="G6" s="149">
        <v>4374.6163809705258</v>
      </c>
      <c r="H6" s="149">
        <v>8302.2513692839366</v>
      </c>
      <c r="J6" s="21"/>
    </row>
    <row r="7" spans="2:10" x14ac:dyDescent="0.25">
      <c r="B7" s="143" t="s">
        <v>180</v>
      </c>
      <c r="C7" s="149">
        <v>679.2061490327801</v>
      </c>
      <c r="D7" s="149">
        <v>404.46751565165494</v>
      </c>
      <c r="E7" s="150">
        <v>558.3227980341394</v>
      </c>
      <c r="F7" s="149">
        <v>717.90355315032605</v>
      </c>
      <c r="G7" s="149">
        <v>731.29738415332247</v>
      </c>
      <c r="H7" s="149">
        <v>1028.0258528832373</v>
      </c>
      <c r="J7" s="21"/>
    </row>
    <row r="8" spans="2:10" x14ac:dyDescent="0.25">
      <c r="B8" s="143" t="s">
        <v>181</v>
      </c>
      <c r="C8" s="149">
        <v>428.19893852395751</v>
      </c>
      <c r="D8" s="149">
        <v>178.1381137877467</v>
      </c>
      <c r="E8" s="150">
        <v>257.80951840369494</v>
      </c>
      <c r="F8" s="149">
        <v>323.9487501743809</v>
      </c>
      <c r="G8" s="149">
        <v>321.7663296314775</v>
      </c>
      <c r="H8" s="149">
        <v>804.37933751454386</v>
      </c>
      <c r="J8" s="21"/>
    </row>
    <row r="9" spans="2:10" x14ac:dyDescent="0.25">
      <c r="B9" s="143" t="s">
        <v>182</v>
      </c>
      <c r="C9" s="149">
        <v>3383.800777154594</v>
      </c>
      <c r="D9" s="139">
        <v>863.30865914309572</v>
      </c>
      <c r="E9" s="139">
        <v>1153.7629627305541</v>
      </c>
      <c r="F9" s="149">
        <v>1792.9016929506656</v>
      </c>
      <c r="G9" s="149">
        <v>2477.1071647982772</v>
      </c>
      <c r="H9" s="149">
        <v>4170.057437523109</v>
      </c>
      <c r="J9" s="21"/>
    </row>
    <row r="10" spans="2:10" x14ac:dyDescent="0.25">
      <c r="B10" s="143" t="s">
        <v>186</v>
      </c>
      <c r="C10" s="149">
        <v>188.80415228809844</v>
      </c>
      <c r="D10" s="151">
        <v>196.58816623636841</v>
      </c>
      <c r="E10" s="152">
        <v>188.08241066831371</v>
      </c>
      <c r="F10" s="151">
        <v>181.4689259474452</v>
      </c>
      <c r="G10" s="151">
        <v>155.33662663494641</v>
      </c>
      <c r="H10" s="139">
        <v>190.17001615533596</v>
      </c>
      <c r="J10" s="21"/>
    </row>
    <row r="11" spans="2:10" x14ac:dyDescent="0.25">
      <c r="B11" s="143" t="s">
        <v>183</v>
      </c>
      <c r="C11" s="149">
        <v>625.06089109785967</v>
      </c>
      <c r="D11" s="149">
        <v>605.87439341378297</v>
      </c>
      <c r="E11" s="150">
        <v>654.33243128438255</v>
      </c>
      <c r="F11" s="149">
        <v>671.23385673481675</v>
      </c>
      <c r="G11" s="151">
        <v>579.64380347261056</v>
      </c>
      <c r="H11" s="149">
        <v>553.68419016766632</v>
      </c>
      <c r="J11" s="21"/>
    </row>
    <row r="12" spans="2:10" x14ac:dyDescent="0.25">
      <c r="B12" s="202" t="s">
        <v>120</v>
      </c>
      <c r="C12" s="149">
        <v>46.972944543304621</v>
      </c>
      <c r="D12" s="149">
        <v>43.982512512721989</v>
      </c>
      <c r="E12" s="150">
        <v>51.842562312285246</v>
      </c>
      <c r="F12" s="149">
        <v>46.908024407218484</v>
      </c>
      <c r="G12" s="149">
        <v>46.528446602397828</v>
      </c>
      <c r="H12" s="149">
        <v>42.335408096311035</v>
      </c>
      <c r="J12" s="21"/>
    </row>
    <row r="13" spans="2:10" x14ac:dyDescent="0.25">
      <c r="B13" s="202" t="s">
        <v>187</v>
      </c>
      <c r="C13" s="149">
        <v>121.3257377341331</v>
      </c>
      <c r="D13" s="149">
        <v>114.47316307593262</v>
      </c>
      <c r="E13" s="150">
        <v>123.13625547008958</v>
      </c>
      <c r="F13" s="149">
        <v>125.98854292865911</v>
      </c>
      <c r="G13" s="149">
        <v>125.28251008020094</v>
      </c>
      <c r="H13" s="149">
        <v>114.04953746213832</v>
      </c>
      <c r="J13" s="21"/>
    </row>
    <row r="14" spans="2:10" x14ac:dyDescent="0.25">
      <c r="B14" s="202" t="s">
        <v>184</v>
      </c>
      <c r="C14" s="149">
        <v>10.608618171526947</v>
      </c>
      <c r="D14" s="151">
        <v>10.427247057102253</v>
      </c>
      <c r="E14" s="152">
        <v>10.672642633912615</v>
      </c>
      <c r="F14" s="151">
        <v>11.656646533291267</v>
      </c>
      <c r="G14" s="205">
        <v>8.553257505318923</v>
      </c>
      <c r="H14" s="139">
        <v>9.8517124403196377</v>
      </c>
      <c r="J14" s="21"/>
    </row>
    <row r="15" spans="2:10" x14ac:dyDescent="0.25">
      <c r="B15" s="143" t="s">
        <v>177</v>
      </c>
      <c r="C15" s="149">
        <v>426.50354785031243</v>
      </c>
      <c r="D15" s="149">
        <v>173.34705130745587</v>
      </c>
      <c r="E15" s="150">
        <v>212.22558554400101</v>
      </c>
      <c r="F15" s="149">
        <v>233.99677608982648</v>
      </c>
      <c r="G15" s="149">
        <v>363.0151073079391</v>
      </c>
      <c r="H15" s="149">
        <v>1420.4385939286267</v>
      </c>
      <c r="J15" s="21"/>
    </row>
    <row r="16" spans="2:10" x14ac:dyDescent="0.25">
      <c r="B16" s="153" t="s">
        <v>104</v>
      </c>
      <c r="C16" s="154">
        <v>4629.4589766316394</v>
      </c>
      <c r="D16" s="154">
        <v>1398.2718212349582</v>
      </c>
      <c r="E16" s="154">
        <v>2327.9943402319723</v>
      </c>
      <c r="F16" s="154">
        <v>3362.9746551998355</v>
      </c>
      <c r="G16" s="154">
        <v>4712.243722580024</v>
      </c>
      <c r="H16" s="154">
        <v>9013.4724500516277</v>
      </c>
      <c r="J16" s="21"/>
    </row>
    <row r="17" spans="2:10" ht="22.5" customHeight="1" x14ac:dyDescent="0.25">
      <c r="B17" s="296" t="s">
        <v>164</v>
      </c>
      <c r="C17" s="296"/>
      <c r="D17" s="296"/>
      <c r="E17" s="296"/>
      <c r="F17" s="296"/>
      <c r="G17" s="296"/>
      <c r="H17" s="296"/>
      <c r="J17" s="21"/>
    </row>
    <row r="18" spans="2:10" x14ac:dyDescent="0.25">
      <c r="B18" s="297" t="s">
        <v>122</v>
      </c>
      <c r="C18" s="297"/>
      <c r="D18" s="297"/>
      <c r="E18" s="297"/>
      <c r="F18" s="297"/>
      <c r="G18" s="297"/>
      <c r="H18" s="297"/>
    </row>
    <row r="19" spans="2:10" ht="15.75" customHeight="1" x14ac:dyDescent="0.25">
      <c r="B19" s="206" t="s">
        <v>106</v>
      </c>
      <c r="C19" s="207"/>
      <c r="D19" s="207"/>
      <c r="E19" s="207"/>
      <c r="F19" s="207"/>
      <c r="G19" s="207"/>
      <c r="H19" s="207"/>
    </row>
    <row r="20" spans="2:10" ht="19.5" customHeight="1" x14ac:dyDescent="0.25">
      <c r="B20" s="287" t="s">
        <v>179</v>
      </c>
      <c r="C20" s="287"/>
      <c r="D20" s="287"/>
      <c r="E20" s="287"/>
      <c r="F20" s="287"/>
      <c r="G20" s="287"/>
      <c r="H20" s="287"/>
    </row>
    <row r="21" spans="2:10" ht="19.5" customHeight="1" x14ac:dyDescent="0.25">
      <c r="B21" s="287"/>
      <c r="C21" s="287"/>
      <c r="D21" s="287"/>
      <c r="E21" s="287"/>
      <c r="F21" s="287"/>
      <c r="G21" s="287"/>
      <c r="H21" s="287"/>
    </row>
    <row r="22" spans="2:10" ht="18" customHeight="1" x14ac:dyDescent="0.25">
      <c r="B22" s="298" t="s">
        <v>76</v>
      </c>
      <c r="C22" s="298"/>
      <c r="D22" s="298"/>
      <c r="E22" s="298"/>
      <c r="F22" s="298"/>
      <c r="G22" s="298"/>
      <c r="H22" s="298"/>
    </row>
    <row r="23" spans="2:10" ht="21.75" customHeight="1" x14ac:dyDescent="0.25">
      <c r="B23" s="299" t="s">
        <v>123</v>
      </c>
      <c r="C23" s="299"/>
      <c r="D23" s="299"/>
      <c r="E23" s="299"/>
      <c r="F23" s="299"/>
      <c r="G23" s="299"/>
      <c r="H23" s="299"/>
    </row>
  </sheetData>
  <mergeCells count="10">
    <mergeCell ref="B22:H22"/>
    <mergeCell ref="B23:H23"/>
    <mergeCell ref="B20:H21"/>
    <mergeCell ref="B4:B5"/>
    <mergeCell ref="D4:H4"/>
    <mergeCell ref="B2:H2"/>
    <mergeCell ref="C4:C5"/>
    <mergeCell ref="B3:H3"/>
    <mergeCell ref="B17:H17"/>
    <mergeCell ref="B18:H1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21"/>
  <sheetViews>
    <sheetView showGridLines="0" workbookViewId="0">
      <selection activeCell="I28" sqref="I28"/>
    </sheetView>
  </sheetViews>
  <sheetFormatPr baseColWidth="10" defaultRowHeight="15" x14ac:dyDescent="0.25"/>
  <cols>
    <col min="1" max="1" width="6.42578125" customWidth="1"/>
    <col min="2" max="2" width="20" customWidth="1"/>
    <col min="3" max="5" width="13.7109375" customWidth="1"/>
    <col min="6" max="6" width="11.28515625" customWidth="1"/>
    <col min="7" max="7" width="10.5703125" customWidth="1"/>
    <col min="8" max="8" width="11.42578125" customWidth="1"/>
    <col min="9" max="9" width="6.5703125" customWidth="1"/>
    <col min="10" max="10" width="20.140625" bestFit="1" customWidth="1"/>
    <col min="11" max="11" width="13.140625" bestFit="1" customWidth="1"/>
  </cols>
  <sheetData>
    <row r="2" spans="2:14" s="39" customFormat="1" ht="16.5" customHeight="1" x14ac:dyDescent="0.25">
      <c r="B2" s="286" t="s">
        <v>59</v>
      </c>
      <c r="C2" s="286"/>
      <c r="D2" s="286"/>
      <c r="E2" s="286"/>
      <c r="F2" s="286"/>
      <c r="G2" s="286"/>
      <c r="H2" s="286"/>
    </row>
    <row r="3" spans="2:14" s="39" customFormat="1" ht="33.75" customHeight="1" x14ac:dyDescent="0.25">
      <c r="B3" s="300" t="s">
        <v>117</v>
      </c>
      <c r="C3" s="300"/>
      <c r="D3" s="300"/>
      <c r="E3" s="300"/>
      <c r="F3" s="300"/>
      <c r="G3" s="300"/>
      <c r="H3" s="300"/>
    </row>
    <row r="4" spans="2:14" ht="29.25" customHeight="1" x14ac:dyDescent="0.25">
      <c r="B4" s="301" t="s">
        <v>34</v>
      </c>
      <c r="C4" s="303" t="s">
        <v>75</v>
      </c>
      <c r="D4" s="305" t="s">
        <v>7</v>
      </c>
      <c r="E4" s="306"/>
      <c r="F4" s="307" t="s">
        <v>42</v>
      </c>
      <c r="G4" s="307"/>
      <c r="H4" s="307"/>
    </row>
    <row r="5" spans="2:14" ht="23.25" customHeight="1" x14ac:dyDescent="0.25">
      <c r="B5" s="302"/>
      <c r="C5" s="304"/>
      <c r="D5" s="196" t="s">
        <v>8</v>
      </c>
      <c r="E5" s="197" t="s">
        <v>9</v>
      </c>
      <c r="F5" s="198" t="s">
        <v>1</v>
      </c>
      <c r="G5" s="199" t="s">
        <v>8</v>
      </c>
      <c r="H5" s="198" t="s">
        <v>9</v>
      </c>
    </row>
    <row r="6" spans="2:14" s="4" customFormat="1" ht="16.5" customHeight="1" x14ac:dyDescent="0.25">
      <c r="B6" s="74" t="s">
        <v>1</v>
      </c>
      <c r="C6" s="186">
        <v>1404478.9012571734</v>
      </c>
      <c r="D6" s="187">
        <v>1675146.269825415</v>
      </c>
      <c r="E6" s="186">
        <v>948251.15443268802</v>
      </c>
      <c r="F6" s="183">
        <v>100.00000000000014</v>
      </c>
      <c r="G6" s="183">
        <v>100.00000000000001</v>
      </c>
      <c r="H6" s="183">
        <v>99.999999999999858</v>
      </c>
      <c r="I6" s="75"/>
      <c r="J6" s="201"/>
      <c r="K6" s="75"/>
      <c r="L6" s="76"/>
      <c r="M6" s="76"/>
      <c r="N6" s="76"/>
    </row>
    <row r="7" spans="2:14" s="4" customFormat="1" ht="16.5" customHeight="1" x14ac:dyDescent="0.25">
      <c r="B7" s="74" t="s">
        <v>10</v>
      </c>
      <c r="C7" s="188">
        <v>270051.50958974578</v>
      </c>
      <c r="D7" s="188">
        <v>359721.87726701755</v>
      </c>
      <c r="E7" s="188">
        <v>214145.95816461297</v>
      </c>
      <c r="F7" s="184">
        <v>1.9222025542776708</v>
      </c>
      <c r="G7" s="184">
        <v>2.1603726685326539</v>
      </c>
      <c r="H7" s="184">
        <v>2.2479308365733268</v>
      </c>
      <c r="I7" s="78"/>
      <c r="J7" s="194"/>
      <c r="K7" s="75"/>
      <c r="L7" s="76"/>
      <c r="M7" s="76"/>
      <c r="N7" s="76"/>
    </row>
    <row r="8" spans="2:14" s="4" customFormat="1" ht="16.5" customHeight="1" x14ac:dyDescent="0.25">
      <c r="B8" s="79">
        <v>2</v>
      </c>
      <c r="C8" s="189">
        <v>439152.60222407134</v>
      </c>
      <c r="D8" s="189">
        <v>569992.12811818125</v>
      </c>
      <c r="E8" s="189">
        <v>326524.68592068891</v>
      </c>
      <c r="F8" s="184">
        <v>3.131369284466933</v>
      </c>
      <c r="G8" s="184">
        <v>3.385410613107124</v>
      </c>
      <c r="H8" s="184">
        <v>3.4616273198898262</v>
      </c>
      <c r="I8" s="78"/>
      <c r="J8" s="75"/>
      <c r="K8" s="75"/>
      <c r="L8" s="76"/>
      <c r="M8" s="76"/>
      <c r="N8" s="76"/>
    </row>
    <row r="9" spans="2:14" s="4" customFormat="1" ht="16.5" customHeight="1" x14ac:dyDescent="0.25">
      <c r="B9" s="79">
        <v>3</v>
      </c>
      <c r="C9" s="189">
        <v>580005.13215882867</v>
      </c>
      <c r="D9" s="189">
        <v>748838.00401096581</v>
      </c>
      <c r="E9" s="189">
        <v>414862.97025994625</v>
      </c>
      <c r="F9" s="184">
        <v>4.1225656085811542</v>
      </c>
      <c r="G9" s="184">
        <v>4.466125713200678</v>
      </c>
      <c r="H9" s="184">
        <v>4.3850329875747898</v>
      </c>
      <c r="I9" s="75"/>
      <c r="J9" s="195"/>
      <c r="K9" s="200"/>
      <c r="L9" s="76"/>
      <c r="M9" s="76"/>
      <c r="N9" s="76"/>
    </row>
    <row r="10" spans="2:14" s="4" customFormat="1" ht="16.5" customHeight="1" x14ac:dyDescent="0.25">
      <c r="B10" s="79">
        <v>4</v>
      </c>
      <c r="C10" s="189">
        <v>728127.75438281975</v>
      </c>
      <c r="D10" s="189">
        <v>927466.1159847501</v>
      </c>
      <c r="E10" s="189">
        <v>517510.23039681104</v>
      </c>
      <c r="F10" s="184">
        <v>5.1876617341874143</v>
      </c>
      <c r="G10" s="184">
        <v>5.5450162638950786</v>
      </c>
      <c r="H10" s="184">
        <v>5.4446342217568446</v>
      </c>
      <c r="I10" s="75"/>
      <c r="J10" s="201"/>
      <c r="K10" s="75"/>
      <c r="L10" s="76"/>
      <c r="M10" s="76"/>
      <c r="N10" s="76"/>
    </row>
    <row r="11" spans="2:14" s="4" customFormat="1" ht="16.5" customHeight="1" x14ac:dyDescent="0.25">
      <c r="B11" s="79">
        <v>5</v>
      </c>
      <c r="C11" s="189">
        <v>897057.68243113405</v>
      </c>
      <c r="D11" s="190">
        <v>1120685.1101531738</v>
      </c>
      <c r="E11" s="189">
        <v>620855.22424046299</v>
      </c>
      <c r="F11" s="184">
        <v>6.3846140873473329</v>
      </c>
      <c r="G11" s="184">
        <v>6.6940707292119832</v>
      </c>
      <c r="H11" s="184">
        <v>6.5087065546739948</v>
      </c>
      <c r="I11" s="75"/>
      <c r="J11" s="201"/>
      <c r="K11" s="75"/>
      <c r="L11" s="76"/>
      <c r="M11" s="76"/>
      <c r="N11" s="76"/>
    </row>
    <row r="12" spans="2:14" s="4" customFormat="1" ht="16.5" customHeight="1" x14ac:dyDescent="0.25">
      <c r="B12" s="79">
        <v>6</v>
      </c>
      <c r="C12" s="189">
        <v>1095597.4208612158</v>
      </c>
      <c r="D12" s="190">
        <v>1329018.7770047584</v>
      </c>
      <c r="E12" s="189">
        <v>739542.18460501637</v>
      </c>
      <c r="F12" s="184">
        <v>7.8028680998499995</v>
      </c>
      <c r="G12" s="184">
        <v>7.9283107579788918</v>
      </c>
      <c r="H12" s="184">
        <v>7.8534936523784831</v>
      </c>
      <c r="I12" s="75"/>
      <c r="J12" s="75"/>
      <c r="K12" s="75"/>
      <c r="L12" s="76"/>
      <c r="M12" s="76"/>
      <c r="N12" s="76"/>
    </row>
    <row r="13" spans="2:14" s="4" customFormat="1" ht="16.5" customHeight="1" x14ac:dyDescent="0.25">
      <c r="B13" s="79">
        <v>7</v>
      </c>
      <c r="C13" s="189">
        <v>1331843.3144517387</v>
      </c>
      <c r="D13" s="190">
        <v>1606630.4612431752</v>
      </c>
      <c r="E13" s="189">
        <v>899600.55377514998</v>
      </c>
      <c r="F13" s="184">
        <v>9.4989898791155092</v>
      </c>
      <c r="G13" s="184">
        <v>9.5767024748784877</v>
      </c>
      <c r="H13" s="184">
        <v>9.3710535776212502</v>
      </c>
      <c r="I13" s="75"/>
      <c r="J13" s="78"/>
      <c r="K13" s="75"/>
      <c r="L13" s="76"/>
      <c r="M13" s="76"/>
      <c r="N13" s="76"/>
    </row>
    <row r="14" spans="2:14" s="4" customFormat="1" ht="16.5" customHeight="1" x14ac:dyDescent="0.25">
      <c r="B14" s="79">
        <v>8</v>
      </c>
      <c r="C14" s="189">
        <v>1685781.8679483931</v>
      </c>
      <c r="D14" s="190">
        <v>2012070.4693987139</v>
      </c>
      <c r="E14" s="189">
        <v>1121240.1074714577</v>
      </c>
      <c r="F14" s="184">
        <v>11.989798931282596</v>
      </c>
      <c r="G14" s="184">
        <v>12.013727706139568</v>
      </c>
      <c r="H14" s="184">
        <v>11.99984466884802</v>
      </c>
      <c r="I14" s="75"/>
      <c r="J14" s="75"/>
      <c r="K14" s="75"/>
      <c r="L14" s="76"/>
      <c r="M14" s="76"/>
      <c r="N14" s="76"/>
    </row>
    <row r="15" spans="2:14" s="4" customFormat="1" ht="16.5" customHeight="1" x14ac:dyDescent="0.25">
      <c r="B15" s="77">
        <v>9</v>
      </c>
      <c r="C15" s="188">
        <v>2266250.984650705</v>
      </c>
      <c r="D15" s="191">
        <v>2657190.0923661059</v>
      </c>
      <c r="E15" s="188">
        <v>1493631.5120682409</v>
      </c>
      <c r="F15" s="184">
        <v>16.149918721295435</v>
      </c>
      <c r="G15" s="184">
        <v>15.86202292249965</v>
      </c>
      <c r="H15" s="184">
        <v>15.700161734828743</v>
      </c>
      <c r="I15" s="75"/>
      <c r="J15" s="75"/>
      <c r="K15" s="75"/>
      <c r="L15" s="76"/>
      <c r="M15" s="76"/>
      <c r="N15" s="76"/>
    </row>
    <row r="16" spans="2:14" s="4" customFormat="1" ht="16.5" customHeight="1" x14ac:dyDescent="0.25">
      <c r="B16" s="157" t="s">
        <v>11</v>
      </c>
      <c r="C16" s="192">
        <v>4755390.0361352805</v>
      </c>
      <c r="D16" s="193">
        <v>5423007.5687821908</v>
      </c>
      <c r="E16" s="192">
        <v>3135157.9810036253</v>
      </c>
      <c r="F16" s="185">
        <v>33.810011099595989</v>
      </c>
      <c r="G16" s="185">
        <v>32.368240150555906</v>
      </c>
      <c r="H16" s="185">
        <v>33.027514445854749</v>
      </c>
      <c r="I16" s="75"/>
      <c r="J16" s="75"/>
      <c r="K16" s="75"/>
    </row>
    <row r="17" spans="2:8" s="4" customFormat="1" ht="15" customHeight="1" x14ac:dyDescent="0.25">
      <c r="B17" s="65" t="s">
        <v>118</v>
      </c>
      <c r="C17" s="66"/>
      <c r="D17" s="67"/>
      <c r="E17" s="67"/>
      <c r="F17" s="67"/>
      <c r="G17" s="67"/>
      <c r="H17" s="67"/>
    </row>
    <row r="18" spans="2:8" s="4" customFormat="1" ht="15" customHeight="1" x14ac:dyDescent="0.25">
      <c r="B18" s="58" t="s">
        <v>119</v>
      </c>
    </row>
    <row r="20" spans="2:8" x14ac:dyDescent="0.25">
      <c r="C20" s="21"/>
      <c r="D20" s="21"/>
      <c r="E20" s="21"/>
      <c r="F20" s="21"/>
    </row>
    <row r="21" spans="2:8" x14ac:dyDescent="0.25">
      <c r="D21" s="21"/>
    </row>
  </sheetData>
  <mergeCells count="6">
    <mergeCell ref="B2:H2"/>
    <mergeCell ref="B3:H3"/>
    <mergeCell ref="B4:B5"/>
    <mergeCell ref="C4:C5"/>
    <mergeCell ref="D4:E4"/>
    <mergeCell ref="F4:H4"/>
  </mergeCells>
  <pageMargins left="0.24" right="0.24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Q122"/>
  <sheetViews>
    <sheetView showGridLines="0" zoomScale="70" zoomScaleNormal="70" workbookViewId="0">
      <selection activeCell="C124" sqref="C124"/>
    </sheetView>
  </sheetViews>
  <sheetFormatPr baseColWidth="10" defaultRowHeight="14.25" x14ac:dyDescent="0.2"/>
  <cols>
    <col min="1" max="1" width="5.5703125" style="9" customWidth="1"/>
    <col min="2" max="2" width="33.5703125" style="9" customWidth="1"/>
    <col min="3" max="3" width="15.140625" style="9" customWidth="1"/>
    <col min="4" max="4" width="21.140625" style="9" customWidth="1"/>
    <col min="5" max="5" width="20.42578125" style="9" customWidth="1"/>
    <col min="6" max="6" width="18" style="9" customWidth="1"/>
    <col min="7" max="7" width="20.140625" style="9" customWidth="1"/>
    <col min="8" max="16" width="11.42578125" style="9"/>
    <col min="17" max="17" width="11.42578125" style="208"/>
    <col min="18" max="16384" width="11.42578125" style="9"/>
  </cols>
  <sheetData>
    <row r="2" spans="2:17" s="26" customFormat="1" ht="16.5" customHeight="1" x14ac:dyDescent="0.25">
      <c r="B2" s="286" t="s">
        <v>27</v>
      </c>
      <c r="C2" s="286"/>
      <c r="D2" s="286"/>
      <c r="E2" s="286"/>
      <c r="F2" s="286"/>
      <c r="G2" s="286"/>
      <c r="Q2" s="135"/>
    </row>
    <row r="3" spans="2:17" s="26" customFormat="1" ht="18" customHeight="1" x14ac:dyDescent="0.25">
      <c r="B3" s="286" t="s">
        <v>60</v>
      </c>
      <c r="C3" s="286"/>
      <c r="D3" s="286"/>
      <c r="E3" s="286"/>
      <c r="F3" s="286"/>
      <c r="G3" s="286"/>
      <c r="I3" s="39"/>
      <c r="Q3" s="135"/>
    </row>
    <row r="4" spans="2:17" s="26" customFormat="1" ht="18.75" customHeight="1" x14ac:dyDescent="0.25">
      <c r="B4" s="318" t="s">
        <v>95</v>
      </c>
      <c r="C4" s="319"/>
      <c r="D4" s="319"/>
      <c r="E4" s="319"/>
      <c r="F4" s="319"/>
      <c r="G4" s="319"/>
      <c r="I4" s="39"/>
      <c r="Q4" s="135"/>
    </row>
    <row r="5" spans="2:17" s="26" customFormat="1" ht="18.75" customHeight="1" thickBot="1" x14ac:dyDescent="0.3">
      <c r="B5" s="319"/>
      <c r="C5" s="319"/>
      <c r="D5" s="319"/>
      <c r="E5" s="319"/>
      <c r="F5" s="319"/>
      <c r="G5" s="319"/>
      <c r="Q5" s="135"/>
    </row>
    <row r="6" spans="2:17" ht="28.5" customHeight="1" x14ac:dyDescent="0.2">
      <c r="B6" s="312" t="s">
        <v>7</v>
      </c>
      <c r="C6" s="314" t="s">
        <v>17</v>
      </c>
      <c r="D6" s="314" t="s">
        <v>18</v>
      </c>
      <c r="E6" s="314" t="s">
        <v>19</v>
      </c>
      <c r="F6" s="316" t="s">
        <v>20</v>
      </c>
      <c r="G6" s="317"/>
    </row>
    <row r="7" spans="2:17" ht="23.25" customHeight="1" thickBot="1" x14ac:dyDescent="0.25">
      <c r="B7" s="313"/>
      <c r="C7" s="315"/>
      <c r="D7" s="315"/>
      <c r="E7" s="315"/>
      <c r="F7" s="97" t="s">
        <v>21</v>
      </c>
      <c r="G7" s="98" t="s">
        <v>22</v>
      </c>
    </row>
    <row r="8" spans="2:17" ht="21.75" customHeight="1" x14ac:dyDescent="0.2">
      <c r="B8" s="122" t="s">
        <v>23</v>
      </c>
      <c r="C8" s="123"/>
      <c r="D8" s="123"/>
      <c r="E8" s="123"/>
      <c r="F8" s="123"/>
      <c r="G8" s="123"/>
    </row>
    <row r="9" spans="2:17" ht="21.75" customHeight="1" x14ac:dyDescent="0.2">
      <c r="B9" s="104" t="s">
        <v>92</v>
      </c>
      <c r="C9" s="105">
        <f>0.288592575396689*100</f>
        <v>28.859257539668899</v>
      </c>
      <c r="D9" s="105">
        <f>0.00845902952823021*100</f>
        <v>0.84590295282302097</v>
      </c>
      <c r="E9" s="105">
        <f>0.0293113206970163*100</f>
        <v>2.9311320697016301</v>
      </c>
      <c r="F9" s="105">
        <f>0.272279031665361*100</f>
        <v>27.227903166536098</v>
      </c>
      <c r="G9" s="106">
        <f>0.305473252033651*100</f>
        <v>30.547325203365101</v>
      </c>
    </row>
    <row r="10" spans="2:17" ht="21.75" customHeight="1" x14ac:dyDescent="0.2">
      <c r="B10" s="104" t="s">
        <v>32</v>
      </c>
      <c r="C10" s="107">
        <f>0.219356904982185*100</f>
        <v>21.935690498218499</v>
      </c>
      <c r="D10" s="107">
        <f>0.0111562321674868*100</f>
        <v>1.1156232167486801</v>
      </c>
      <c r="E10" s="107">
        <v>5.0858814626295397</v>
      </c>
      <c r="F10" s="107">
        <f>0.198248381511712*100</f>
        <v>19.8248381511712</v>
      </c>
      <c r="G10" s="106">
        <f>0.242034471386987*100</f>
        <v>24.203447138698699</v>
      </c>
    </row>
    <row r="11" spans="2:17" ht="21.75" customHeight="1" x14ac:dyDescent="0.2">
      <c r="B11" s="104" t="s">
        <v>39</v>
      </c>
      <c r="C11" s="105">
        <f>0.397183123227997*100</f>
        <v>39.718312322799697</v>
      </c>
      <c r="D11" s="105">
        <f>0.0132109782604311*100</f>
        <v>1.3210978260431101</v>
      </c>
      <c r="E11" s="105">
        <v>3.3261680791123398</v>
      </c>
      <c r="F11" s="105">
        <f>0.37156610413753*100</f>
        <v>37.156610413753</v>
      </c>
      <c r="G11" s="106">
        <f>0.423376427013417*100</f>
        <v>42.3376427013417</v>
      </c>
    </row>
    <row r="12" spans="2:17" ht="21.75" customHeight="1" x14ac:dyDescent="0.2">
      <c r="B12" s="122" t="s">
        <v>24</v>
      </c>
      <c r="C12" s="124"/>
      <c r="D12" s="124"/>
      <c r="E12" s="124"/>
      <c r="F12" s="124"/>
      <c r="G12" s="124"/>
    </row>
    <row r="13" spans="2:17" ht="21.75" customHeight="1" x14ac:dyDescent="0.2">
      <c r="B13" s="104" t="s">
        <v>92</v>
      </c>
      <c r="C13" s="108">
        <f>0.0573317454320201*100</f>
        <v>5.7331745432020096</v>
      </c>
      <c r="D13" s="108">
        <f>0.00360007040975412*100</f>
        <v>0.36000704097541197</v>
      </c>
      <c r="E13" s="110">
        <v>6.2793664881925197</v>
      </c>
      <c r="F13" s="109">
        <f>0.0506618955967013*100</f>
        <v>5.0661895596701294</v>
      </c>
      <c r="G13" s="108">
        <f>0.064819752195612*100</f>
        <v>6.4819752195611997</v>
      </c>
    </row>
    <row r="14" spans="2:17" ht="21.75" customHeight="1" x14ac:dyDescent="0.2">
      <c r="B14" s="104" t="s">
        <v>32</v>
      </c>
      <c r="C14" s="109">
        <f>0.0162858797037106*100</f>
        <v>1.62858797037106</v>
      </c>
      <c r="D14" s="109">
        <f>0.00251895577519915*100</f>
        <v>0.25189557751991498</v>
      </c>
      <c r="E14" s="111">
        <v>15.4671152005699</v>
      </c>
      <c r="F14" s="109">
        <f>0.0120137988092564*100</f>
        <v>1.20137988092564</v>
      </c>
      <c r="G14" s="109">
        <f>0.0220432093554162*100</f>
        <v>2.2043209355416202</v>
      </c>
    </row>
    <row r="15" spans="2:17" ht="21.75" customHeight="1" x14ac:dyDescent="0.2">
      <c r="B15" s="104" t="s">
        <v>39</v>
      </c>
      <c r="C15" s="109">
        <f>0.121708865187817*100</f>
        <v>12.1708865187817</v>
      </c>
      <c r="D15" s="105">
        <f>0.00812876161258084*100</f>
        <v>0.81287616125808404</v>
      </c>
      <c r="E15" s="105">
        <v>6.6788574521969304</v>
      </c>
      <c r="F15" s="109">
        <f>0.106634725239854*100</f>
        <v>10.6634725239854</v>
      </c>
      <c r="G15" s="109">
        <f>0.138583363032832*100</f>
        <v>13.858336303283201</v>
      </c>
    </row>
    <row r="16" spans="2:17" ht="21.75" customHeight="1" x14ac:dyDescent="0.2">
      <c r="B16" s="122" t="s">
        <v>25</v>
      </c>
      <c r="C16" s="125"/>
      <c r="D16" s="125"/>
      <c r="E16" s="125"/>
      <c r="F16" s="125"/>
      <c r="G16" s="125"/>
    </row>
    <row r="17" spans="2:16" ht="21.75" customHeight="1" x14ac:dyDescent="0.2">
      <c r="B17" s="104" t="s">
        <v>92</v>
      </c>
      <c r="C17" s="112">
        <v>1949272</v>
      </c>
      <c r="D17" s="112">
        <v>64723.242925455175</v>
      </c>
      <c r="E17" s="105">
        <v>3.3203802714785402</v>
      </c>
      <c r="F17" s="112">
        <v>1822249.1189599927</v>
      </c>
      <c r="G17" s="112">
        <v>2076294.8810400073</v>
      </c>
    </row>
    <row r="18" spans="2:16" ht="21.75" customHeight="1" x14ac:dyDescent="0.2">
      <c r="B18" s="104" t="s">
        <v>32</v>
      </c>
      <c r="C18" s="112">
        <v>904763</v>
      </c>
      <c r="D18" s="112">
        <v>51630.695827022995</v>
      </c>
      <c r="E18" s="105">
        <v>5.7065436834865002</v>
      </c>
      <c r="F18" s="112">
        <v>803434.95403663209</v>
      </c>
      <c r="G18" s="112">
        <v>1006091.0459633679</v>
      </c>
    </row>
    <row r="19" spans="2:16" ht="21.75" customHeight="1" x14ac:dyDescent="0.2">
      <c r="B19" s="104" t="s">
        <v>39</v>
      </c>
      <c r="C19" s="113">
        <v>1044509</v>
      </c>
      <c r="D19" s="113">
        <v>39030.365399326103</v>
      </c>
      <c r="E19" s="114">
        <v>3.7367189176279099</v>
      </c>
      <c r="F19" s="115">
        <v>967909.78715189383</v>
      </c>
      <c r="G19" s="113">
        <v>1121108.2128481062</v>
      </c>
    </row>
    <row r="20" spans="2:16" ht="21.75" customHeight="1" x14ac:dyDescent="0.2">
      <c r="B20" s="122" t="s">
        <v>26</v>
      </c>
      <c r="C20" s="126"/>
      <c r="D20" s="126"/>
      <c r="E20" s="124"/>
      <c r="F20" s="126"/>
      <c r="G20" s="126"/>
    </row>
    <row r="21" spans="2:16" ht="21.75" customHeight="1" x14ac:dyDescent="0.2">
      <c r="B21" s="104" t="s">
        <v>92</v>
      </c>
      <c r="C21" s="116">
        <v>387242</v>
      </c>
      <c r="D21" s="116">
        <v>24842.143454515674</v>
      </c>
      <c r="E21" s="117">
        <v>6.4151469764425499</v>
      </c>
      <c r="F21" s="115">
        <v>338487.94364908285</v>
      </c>
      <c r="G21" s="116">
        <v>435996.05635091715</v>
      </c>
    </row>
    <row r="22" spans="2:16" ht="21.75" customHeight="1" x14ac:dyDescent="0.2">
      <c r="B22" s="104" t="s">
        <v>32</v>
      </c>
      <c r="C22" s="116">
        <v>67173</v>
      </c>
      <c r="D22" s="116">
        <v>10458.821723330879</v>
      </c>
      <c r="E22" s="117">
        <v>15.569978597547902</v>
      </c>
      <c r="F22" s="115">
        <v>46646.994077963449</v>
      </c>
      <c r="G22" s="116">
        <v>87699.005922036551</v>
      </c>
    </row>
    <row r="23" spans="2:16" ht="21.75" customHeight="1" x14ac:dyDescent="0.2">
      <c r="B23" s="118" t="s">
        <v>39</v>
      </c>
      <c r="C23" s="119">
        <v>320069</v>
      </c>
      <c r="D23" s="119">
        <v>22533.200828429104</v>
      </c>
      <c r="E23" s="120">
        <v>7.0401072357613792</v>
      </c>
      <c r="F23" s="121">
        <v>275846.36901136563</v>
      </c>
      <c r="G23" s="119">
        <v>364291.63098863437</v>
      </c>
    </row>
    <row r="24" spans="2:16" x14ac:dyDescent="0.2">
      <c r="B24" s="308" t="s">
        <v>167</v>
      </c>
      <c r="C24" s="308"/>
      <c r="D24" s="308"/>
      <c r="E24" s="308"/>
      <c r="F24" s="308"/>
      <c r="G24" s="308"/>
    </row>
    <row r="25" spans="2:16" x14ac:dyDescent="0.2">
      <c r="B25" s="308" t="s">
        <v>165</v>
      </c>
      <c r="C25" s="308"/>
      <c r="D25" s="308"/>
      <c r="E25" s="308"/>
      <c r="F25" s="308"/>
      <c r="G25" s="308"/>
    </row>
    <row r="26" spans="2:16" x14ac:dyDescent="0.2">
      <c r="B26" s="40"/>
    </row>
    <row r="27" spans="2:16" ht="21.75" customHeight="1" x14ac:dyDescent="0.2">
      <c r="B27" s="286" t="s">
        <v>93</v>
      </c>
      <c r="C27" s="286"/>
      <c r="D27" s="286"/>
      <c r="E27" s="286"/>
      <c r="F27" s="286"/>
      <c r="G27" s="286"/>
    </row>
    <row r="28" spans="2:16" ht="35.25" customHeight="1" thickBot="1" x14ac:dyDescent="0.25">
      <c r="B28" s="311" t="s">
        <v>96</v>
      </c>
      <c r="C28" s="311"/>
      <c r="D28" s="311"/>
      <c r="E28" s="311"/>
      <c r="F28" s="311"/>
      <c r="G28" s="311"/>
    </row>
    <row r="29" spans="2:16" ht="28.5" customHeight="1" x14ac:dyDescent="0.2">
      <c r="B29" s="312" t="s">
        <v>7</v>
      </c>
      <c r="C29" s="314" t="s">
        <v>17</v>
      </c>
      <c r="D29" s="314" t="s">
        <v>18</v>
      </c>
      <c r="E29" s="314" t="s">
        <v>19</v>
      </c>
      <c r="F29" s="316" t="s">
        <v>20</v>
      </c>
      <c r="G29" s="317"/>
      <c r="K29" s="308"/>
      <c r="L29" s="308"/>
      <c r="M29" s="308"/>
      <c r="N29" s="308"/>
      <c r="O29" s="308"/>
      <c r="P29" s="308"/>
    </row>
    <row r="30" spans="2:16" ht="24" customHeight="1" thickBot="1" x14ac:dyDescent="0.25">
      <c r="B30" s="313"/>
      <c r="C30" s="315"/>
      <c r="D30" s="315"/>
      <c r="E30" s="315"/>
      <c r="F30" s="97" t="s">
        <v>21</v>
      </c>
      <c r="G30" s="98" t="s">
        <v>22</v>
      </c>
    </row>
    <row r="31" spans="2:16" ht="21.75" customHeight="1" x14ac:dyDescent="0.2">
      <c r="B31" s="122" t="s">
        <v>35</v>
      </c>
      <c r="C31" s="123"/>
      <c r="D31" s="123"/>
      <c r="E31" s="123"/>
      <c r="F31" s="123"/>
      <c r="G31" s="123"/>
    </row>
    <row r="32" spans="2:16" ht="21.75" customHeight="1" x14ac:dyDescent="0.2">
      <c r="B32" s="104" t="s">
        <v>92</v>
      </c>
      <c r="C32" s="107">
        <v>26.401562272878799</v>
      </c>
      <c r="D32" s="107">
        <v>0.80128104440719305</v>
      </c>
      <c r="E32" s="107">
        <v>3.0349758704632239</v>
      </c>
      <c r="F32" s="107">
        <v>24.859307239855202</v>
      </c>
      <c r="G32" s="106">
        <v>28.0038390715006</v>
      </c>
    </row>
    <row r="33" spans="2:7" ht="21.75" customHeight="1" x14ac:dyDescent="0.2">
      <c r="B33" s="104" t="s">
        <v>32</v>
      </c>
      <c r="C33" s="107">
        <v>20.248606129942601</v>
      </c>
      <c r="D33" s="107">
        <v>1.03926123433752</v>
      </c>
      <c r="E33" s="107">
        <v>5.1325075299909786</v>
      </c>
      <c r="F33" s="107">
        <v>18.285388601751102</v>
      </c>
      <c r="G33" s="106">
        <v>22.364915282561601</v>
      </c>
    </row>
    <row r="34" spans="2:7" ht="21.75" customHeight="1" x14ac:dyDescent="0.2">
      <c r="B34" s="104" t="s">
        <v>39</v>
      </c>
      <c r="C34" s="107">
        <v>36.2246672764987</v>
      </c>
      <c r="D34" s="107">
        <v>1.35810753089906</v>
      </c>
      <c r="E34" s="107">
        <v>3.7491235475892095</v>
      </c>
      <c r="F34" s="107">
        <v>33.603876848629596</v>
      </c>
      <c r="G34" s="106">
        <v>38.930010831299697</v>
      </c>
    </row>
    <row r="35" spans="2:7" ht="21.75" customHeight="1" x14ac:dyDescent="0.2">
      <c r="B35" s="122" t="s">
        <v>36</v>
      </c>
      <c r="C35" s="124"/>
      <c r="D35" s="124"/>
      <c r="E35" s="124"/>
      <c r="F35" s="124"/>
      <c r="G35" s="124"/>
    </row>
    <row r="36" spans="2:7" ht="21.75" customHeight="1" x14ac:dyDescent="0.2">
      <c r="B36" s="104" t="s">
        <v>92</v>
      </c>
      <c r="C36" s="108">
        <v>4.4064361299391699</v>
      </c>
      <c r="D36" s="108">
        <v>0.36053832216812898</v>
      </c>
      <c r="E36" s="127">
        <v>8.1820843769521829</v>
      </c>
      <c r="F36" s="109">
        <v>3.7506310371359302</v>
      </c>
      <c r="G36" s="108">
        <v>5.1707497262472</v>
      </c>
    </row>
    <row r="37" spans="2:7" ht="21.75" customHeight="1" x14ac:dyDescent="0.2">
      <c r="B37" s="104" t="s">
        <v>32</v>
      </c>
      <c r="C37" s="109">
        <v>1.5477238796227899</v>
      </c>
      <c r="D37" s="109">
        <v>0.385688283900263</v>
      </c>
      <c r="E37" s="106">
        <v>24.919708804535723</v>
      </c>
      <c r="F37" s="109">
        <v>0.94754016579710099</v>
      </c>
      <c r="G37" s="109">
        <v>2.51840576130017</v>
      </c>
    </row>
    <row r="38" spans="2:7" ht="21.75" customHeight="1" x14ac:dyDescent="0.2">
      <c r="B38" s="104" t="s">
        <v>39</v>
      </c>
      <c r="C38" s="109">
        <v>8.9703286651120209</v>
      </c>
      <c r="D38" s="107">
        <v>0.70682677921672998</v>
      </c>
      <c r="E38" s="107">
        <v>7.8796084915569065</v>
      </c>
      <c r="F38" s="109">
        <v>7.6764440424747704</v>
      </c>
      <c r="G38" s="109">
        <v>10.4575978669234</v>
      </c>
    </row>
    <row r="39" spans="2:7" ht="21.75" customHeight="1" x14ac:dyDescent="0.2">
      <c r="B39" s="122" t="s">
        <v>37</v>
      </c>
      <c r="C39" s="125"/>
      <c r="D39" s="125"/>
      <c r="E39" s="125"/>
      <c r="F39" s="125"/>
      <c r="G39" s="125"/>
    </row>
    <row r="40" spans="2:7" ht="21.75" customHeight="1" x14ac:dyDescent="0.2">
      <c r="B40" s="104" t="s">
        <v>92</v>
      </c>
      <c r="C40" s="115">
        <v>1809053</v>
      </c>
      <c r="D40" s="115">
        <v>64280.51565226417</v>
      </c>
      <c r="E40" s="107">
        <v>3.553268790481217</v>
      </c>
      <c r="F40" s="115">
        <v>1682899.5389568415</v>
      </c>
      <c r="G40" s="115">
        <v>1935206.4610431585</v>
      </c>
    </row>
    <row r="41" spans="2:7" ht="21.75" customHeight="1" x14ac:dyDescent="0.2">
      <c r="B41" s="104" t="s">
        <v>32</v>
      </c>
      <c r="C41" s="115">
        <v>853092</v>
      </c>
      <c r="D41" s="115">
        <v>52161.944335077606</v>
      </c>
      <c r="E41" s="107">
        <v>6.1144570966645571</v>
      </c>
      <c r="F41" s="115">
        <v>750721.79114529188</v>
      </c>
      <c r="G41" s="115">
        <v>955462.20885470812</v>
      </c>
    </row>
    <row r="42" spans="2:7" ht="21.75" customHeight="1" x14ac:dyDescent="0.2">
      <c r="B42" s="104" t="s">
        <v>39</v>
      </c>
      <c r="C42" s="113">
        <v>955961</v>
      </c>
      <c r="D42" s="113">
        <v>37564.827374889457</v>
      </c>
      <c r="E42" s="114">
        <v>3.9295355537401067</v>
      </c>
      <c r="F42" s="115">
        <v>882238.30286939326</v>
      </c>
      <c r="G42" s="113">
        <v>1029683.6971306067</v>
      </c>
    </row>
    <row r="43" spans="2:7" ht="21.75" customHeight="1" x14ac:dyDescent="0.2">
      <c r="B43" s="122" t="s">
        <v>38</v>
      </c>
      <c r="C43" s="126"/>
      <c r="D43" s="126"/>
      <c r="E43" s="124"/>
      <c r="F43" s="126"/>
      <c r="G43" s="126"/>
    </row>
    <row r="44" spans="2:7" ht="21.75" customHeight="1" x14ac:dyDescent="0.2">
      <c r="B44" s="104" t="s">
        <v>92</v>
      </c>
      <c r="C44" s="116">
        <v>301932</v>
      </c>
      <c r="D44" s="116">
        <v>25232.381921715252</v>
      </c>
      <c r="E44" s="128">
        <v>8.3569750545537591</v>
      </c>
      <c r="F44" s="115">
        <v>252412.29286188399</v>
      </c>
      <c r="G44" s="116">
        <v>351451.70713811601</v>
      </c>
    </row>
    <row r="45" spans="2:7" ht="21.75" customHeight="1" x14ac:dyDescent="0.2">
      <c r="B45" s="104" t="s">
        <v>32</v>
      </c>
      <c r="C45" s="116">
        <v>65207</v>
      </c>
      <c r="D45" s="116">
        <v>16457.07136045583</v>
      </c>
      <c r="E45" s="128">
        <v>25.238197372146903</v>
      </c>
      <c r="F45" s="115">
        <v>32909.242433977459</v>
      </c>
      <c r="G45" s="116">
        <v>97504.757566022541</v>
      </c>
    </row>
    <row r="46" spans="2:7" ht="21.75" customHeight="1" x14ac:dyDescent="0.2">
      <c r="B46" s="118" t="s">
        <v>39</v>
      </c>
      <c r="C46" s="119">
        <v>236725</v>
      </c>
      <c r="D46" s="119">
        <v>19126.88944078904</v>
      </c>
      <c r="E46" s="129">
        <v>8.0797927725373491</v>
      </c>
      <c r="F46" s="121">
        <v>199187.60196482431</v>
      </c>
      <c r="G46" s="119">
        <v>274262.39803517569</v>
      </c>
    </row>
    <row r="47" spans="2:7" x14ac:dyDescent="0.2">
      <c r="B47" s="308" t="s">
        <v>168</v>
      </c>
      <c r="C47" s="308"/>
      <c r="D47" s="308"/>
      <c r="E47" s="308"/>
      <c r="F47" s="308"/>
      <c r="G47" s="308"/>
    </row>
    <row r="48" spans="2:7" x14ac:dyDescent="0.2">
      <c r="B48" s="308" t="s">
        <v>165</v>
      </c>
      <c r="C48" s="308"/>
      <c r="D48" s="308"/>
      <c r="E48" s="308"/>
      <c r="F48" s="308"/>
      <c r="G48" s="308"/>
    </row>
    <row r="49" spans="2:7" x14ac:dyDescent="0.2">
      <c r="B49" s="68"/>
      <c r="C49" s="68"/>
      <c r="D49" s="68"/>
      <c r="E49" s="68"/>
      <c r="F49" s="68"/>
      <c r="G49" s="68"/>
    </row>
    <row r="50" spans="2:7" x14ac:dyDescent="0.2">
      <c r="B50" s="40"/>
    </row>
    <row r="51" spans="2:7" ht="21" customHeight="1" x14ac:dyDescent="0.2">
      <c r="B51" s="286" t="s">
        <v>94</v>
      </c>
      <c r="C51" s="286"/>
      <c r="D51" s="286"/>
      <c r="E51" s="286"/>
      <c r="F51" s="286"/>
      <c r="G51" s="286"/>
    </row>
    <row r="52" spans="2:7" ht="33.75" customHeight="1" thickBot="1" x14ac:dyDescent="0.25">
      <c r="B52" s="311" t="s">
        <v>97</v>
      </c>
      <c r="C52" s="311"/>
      <c r="D52" s="311"/>
      <c r="E52" s="311"/>
      <c r="F52" s="311"/>
      <c r="G52" s="311"/>
    </row>
    <row r="53" spans="2:7" ht="24" customHeight="1" x14ac:dyDescent="0.2">
      <c r="B53" s="312" t="s">
        <v>7</v>
      </c>
      <c r="C53" s="314" t="s">
        <v>17</v>
      </c>
      <c r="D53" s="314" t="s">
        <v>18</v>
      </c>
      <c r="E53" s="314" t="s">
        <v>19</v>
      </c>
      <c r="F53" s="316" t="s">
        <v>20</v>
      </c>
      <c r="G53" s="317"/>
    </row>
    <row r="54" spans="2:7" ht="24" customHeight="1" thickBot="1" x14ac:dyDescent="0.25">
      <c r="B54" s="313"/>
      <c r="C54" s="315"/>
      <c r="D54" s="315"/>
      <c r="E54" s="315"/>
      <c r="F54" s="97" t="s">
        <v>21</v>
      </c>
      <c r="G54" s="98" t="s">
        <v>22</v>
      </c>
    </row>
    <row r="55" spans="2:7" ht="21" customHeight="1" x14ac:dyDescent="0.2">
      <c r="B55" s="122" t="s">
        <v>44</v>
      </c>
      <c r="C55" s="123"/>
      <c r="D55" s="123"/>
      <c r="E55" s="123"/>
      <c r="F55" s="123"/>
      <c r="G55" s="123"/>
    </row>
    <row r="56" spans="2:7" ht="21" customHeight="1" x14ac:dyDescent="0.2">
      <c r="B56" s="104" t="s">
        <v>92</v>
      </c>
      <c r="C56" s="107">
        <v>24.185828064521843</v>
      </c>
      <c r="D56" s="107">
        <v>1.09856692896523</v>
      </c>
      <c r="E56" s="107">
        <v>4.5421927503764863</v>
      </c>
      <c r="F56" s="107">
        <v>22.093304789666899</v>
      </c>
      <c r="G56" s="106">
        <v>26.409356954556301</v>
      </c>
    </row>
    <row r="57" spans="2:7" ht="21" customHeight="1" x14ac:dyDescent="0.2">
      <c r="B57" s="104" t="s">
        <v>32</v>
      </c>
      <c r="C57" s="107">
        <v>17.768637730716126</v>
      </c>
      <c r="D57" s="107">
        <v>1.3638793503069599</v>
      </c>
      <c r="E57" s="107">
        <v>7.6757676698493373</v>
      </c>
      <c r="F57" s="107">
        <v>15.2450597016943</v>
      </c>
      <c r="G57" s="106">
        <v>20.608379963348799</v>
      </c>
    </row>
    <row r="58" spans="2:7" ht="21" customHeight="1" x14ac:dyDescent="0.2">
      <c r="B58" s="104" t="s">
        <v>39</v>
      </c>
      <c r="C58" s="107">
        <v>34.602701221513534</v>
      </c>
      <c r="D58" s="107">
        <v>1.9736259701522201</v>
      </c>
      <c r="E58" s="107">
        <v>5.7036760151116823</v>
      </c>
      <c r="F58" s="107">
        <v>30.833481571761201</v>
      </c>
      <c r="G58" s="106">
        <v>38.575707367864702</v>
      </c>
    </row>
    <row r="59" spans="2:7" ht="21" customHeight="1" x14ac:dyDescent="0.2">
      <c r="B59" s="122" t="s">
        <v>45</v>
      </c>
      <c r="C59" s="124"/>
      <c r="D59" s="124"/>
      <c r="E59" s="124"/>
      <c r="F59" s="124"/>
      <c r="G59" s="124"/>
    </row>
    <row r="60" spans="2:7" ht="21" customHeight="1" x14ac:dyDescent="0.2">
      <c r="B60" s="104" t="s">
        <v>92</v>
      </c>
      <c r="C60" s="108">
        <v>4.8256904431128902</v>
      </c>
      <c r="D60" s="108">
        <v>0.50100646366228996</v>
      </c>
      <c r="E60" s="127">
        <v>10.382068008057059</v>
      </c>
      <c r="F60" s="109">
        <v>3.9313044357621698</v>
      </c>
      <c r="G60" s="108">
        <v>5.9110327836450498</v>
      </c>
    </row>
    <row r="61" spans="2:7" ht="21" customHeight="1" x14ac:dyDescent="0.2">
      <c r="B61" s="104" t="s">
        <v>32</v>
      </c>
      <c r="C61" s="109">
        <v>1.62603593361649</v>
      </c>
      <c r="D61" s="109">
        <v>0.34596434110748697</v>
      </c>
      <c r="E61" s="106">
        <v>21.276549549432382</v>
      </c>
      <c r="F61" s="109">
        <v>1.06911006092887</v>
      </c>
      <c r="G61" s="109">
        <v>2.4658471303998102</v>
      </c>
    </row>
    <row r="62" spans="2:7" ht="21" customHeight="1" x14ac:dyDescent="0.2">
      <c r="B62" s="104" t="s">
        <v>39</v>
      </c>
      <c r="C62" s="109">
        <v>10.0196138640899</v>
      </c>
      <c r="D62" s="107">
        <v>1.1737458489093799</v>
      </c>
      <c r="E62" s="107">
        <v>11.714481863578301</v>
      </c>
      <c r="F62" s="109">
        <v>7.9376375937800603</v>
      </c>
      <c r="G62" s="109">
        <v>12.573095522963699</v>
      </c>
    </row>
    <row r="63" spans="2:7" ht="21" customHeight="1" x14ac:dyDescent="0.2">
      <c r="B63" s="122" t="s">
        <v>46</v>
      </c>
      <c r="C63" s="125"/>
      <c r="D63" s="125"/>
      <c r="E63" s="125"/>
      <c r="F63" s="125"/>
      <c r="G63" s="125"/>
    </row>
    <row r="64" spans="2:7" ht="21" customHeight="1" x14ac:dyDescent="0.2">
      <c r="B64" s="104" t="s">
        <v>92</v>
      </c>
      <c r="C64" s="115">
        <v>1679810</v>
      </c>
      <c r="D64" s="115">
        <v>92092.015848860086</v>
      </c>
      <c r="E64" s="107">
        <v>5.4822876306760939</v>
      </c>
      <c r="F64" s="115">
        <v>1498862.3420674999</v>
      </c>
      <c r="G64" s="115">
        <v>1860757.6579325001</v>
      </c>
    </row>
    <row r="65" spans="2:7" ht="21" customHeight="1" x14ac:dyDescent="0.2">
      <c r="B65" s="104" t="s">
        <v>32</v>
      </c>
      <c r="C65" s="115">
        <v>763663</v>
      </c>
      <c r="D65" s="115">
        <v>70896.798659116073</v>
      </c>
      <c r="E65" s="107">
        <v>9.2837807591982422</v>
      </c>
      <c r="F65" s="115">
        <v>624360.91659970628</v>
      </c>
      <c r="G65" s="115">
        <v>902965.08340029372</v>
      </c>
    </row>
    <row r="66" spans="2:7" ht="21" customHeight="1" x14ac:dyDescent="0.2">
      <c r="B66" s="104" t="s">
        <v>39</v>
      </c>
      <c r="C66" s="113">
        <v>916147</v>
      </c>
      <c r="D66" s="113">
        <v>58775.703509149527</v>
      </c>
      <c r="E66" s="114">
        <v>6.41553195165727</v>
      </c>
      <c r="F66" s="115">
        <v>800661.13735181815</v>
      </c>
      <c r="G66" s="113">
        <v>1031632.8626481819</v>
      </c>
    </row>
    <row r="67" spans="2:7" ht="21" customHeight="1" x14ac:dyDescent="0.2">
      <c r="B67" s="122" t="s">
        <v>47</v>
      </c>
      <c r="C67" s="125"/>
      <c r="D67" s="125"/>
      <c r="E67" s="124"/>
      <c r="F67" s="125"/>
      <c r="G67" s="125"/>
    </row>
    <row r="68" spans="2:7" ht="21" customHeight="1" x14ac:dyDescent="0.2">
      <c r="B68" s="104" t="s">
        <v>92</v>
      </c>
      <c r="C68" s="116">
        <v>335165</v>
      </c>
      <c r="D68" s="116">
        <v>35929.32177691278</v>
      </c>
      <c r="E68" s="128">
        <v>10.719890733493289</v>
      </c>
      <c r="F68" s="115">
        <v>264569.01437942876</v>
      </c>
      <c r="G68" s="116">
        <v>405760.98562057124</v>
      </c>
    </row>
    <row r="69" spans="2:7" ht="21" customHeight="1" x14ac:dyDescent="0.2">
      <c r="B69" s="104" t="s">
        <v>32</v>
      </c>
      <c r="C69" s="116">
        <v>69884</v>
      </c>
      <c r="D69" s="116">
        <v>15283.870886902245</v>
      </c>
      <c r="E69" s="128">
        <v>21.870343550601344</v>
      </c>
      <c r="F69" s="115">
        <v>39853.376654035761</v>
      </c>
      <c r="G69" s="116">
        <v>99914.623345964239</v>
      </c>
    </row>
    <row r="70" spans="2:7" ht="21" customHeight="1" x14ac:dyDescent="0.2">
      <c r="B70" s="118" t="s">
        <v>39</v>
      </c>
      <c r="C70" s="119">
        <v>265281</v>
      </c>
      <c r="D70" s="119">
        <v>32516.448976809275</v>
      </c>
      <c r="E70" s="129">
        <v>12.257360676719884</v>
      </c>
      <c r="F70" s="121">
        <v>201390.82198183567</v>
      </c>
      <c r="G70" s="119">
        <v>329171.17801816436</v>
      </c>
    </row>
    <row r="71" spans="2:7" x14ac:dyDescent="0.2">
      <c r="B71" s="308" t="s">
        <v>169</v>
      </c>
      <c r="C71" s="308"/>
      <c r="D71" s="308"/>
      <c r="E71" s="308"/>
      <c r="F71" s="308"/>
      <c r="G71" s="308"/>
    </row>
    <row r="72" spans="2:7" x14ac:dyDescent="0.2">
      <c r="B72" s="308" t="s">
        <v>165</v>
      </c>
      <c r="C72" s="308"/>
      <c r="D72" s="308"/>
      <c r="E72" s="308"/>
      <c r="F72" s="308"/>
      <c r="G72" s="308"/>
    </row>
    <row r="75" spans="2:7" ht="21" customHeight="1" x14ac:dyDescent="0.2">
      <c r="B75" s="286" t="s">
        <v>94</v>
      </c>
      <c r="C75" s="286"/>
      <c r="D75" s="286"/>
      <c r="E75" s="286"/>
      <c r="F75" s="286"/>
      <c r="G75" s="286"/>
    </row>
    <row r="76" spans="2:7" ht="33.75" customHeight="1" thickBot="1" x14ac:dyDescent="0.25">
      <c r="B76" s="311" t="s">
        <v>98</v>
      </c>
      <c r="C76" s="311"/>
      <c r="D76" s="311"/>
      <c r="E76" s="311"/>
      <c r="F76" s="311"/>
      <c r="G76" s="311"/>
    </row>
    <row r="77" spans="2:7" ht="24" customHeight="1" x14ac:dyDescent="0.2">
      <c r="B77" s="312" t="s">
        <v>7</v>
      </c>
      <c r="C77" s="314" t="s">
        <v>17</v>
      </c>
      <c r="D77" s="314" t="s">
        <v>18</v>
      </c>
      <c r="E77" s="314" t="s">
        <v>19</v>
      </c>
      <c r="F77" s="316" t="s">
        <v>20</v>
      </c>
      <c r="G77" s="317"/>
    </row>
    <row r="78" spans="2:7" ht="24" customHeight="1" thickBot="1" x14ac:dyDescent="0.25">
      <c r="B78" s="313"/>
      <c r="C78" s="315"/>
      <c r="D78" s="315"/>
      <c r="E78" s="315"/>
      <c r="F78" s="134" t="s">
        <v>21</v>
      </c>
      <c r="G78" s="98" t="s">
        <v>22</v>
      </c>
    </row>
    <row r="79" spans="2:7" ht="23.25" customHeight="1" x14ac:dyDescent="0.2">
      <c r="B79" s="122" t="s">
        <v>99</v>
      </c>
      <c r="C79" s="123"/>
      <c r="D79" s="123"/>
      <c r="E79" s="123"/>
      <c r="F79" s="123"/>
      <c r="G79" s="123"/>
    </row>
    <row r="80" spans="2:7" ht="23.25" customHeight="1" x14ac:dyDescent="0.2">
      <c r="B80" s="104" t="s">
        <v>92</v>
      </c>
      <c r="C80" s="107">
        <v>23.514936977288098</v>
      </c>
      <c r="D80" s="107">
        <v>1.0643345965986937</v>
      </c>
      <c r="E80" s="107">
        <v>4.5262064602881198</v>
      </c>
      <c r="F80" s="107">
        <v>21.488363956607444</v>
      </c>
      <c r="G80" s="106">
        <v>25.670145898483987</v>
      </c>
    </row>
    <row r="81" spans="2:17" ht="23.25" customHeight="1" x14ac:dyDescent="0.2">
      <c r="B81" s="104" t="s">
        <v>32</v>
      </c>
      <c r="C81" s="107">
        <v>17.530373445457613</v>
      </c>
      <c r="D81" s="107">
        <v>1.361512595077218</v>
      </c>
      <c r="E81" s="107">
        <v>7.7665920769646037</v>
      </c>
      <c r="F81" s="107">
        <v>15.01358653199013</v>
      </c>
      <c r="G81" s="106">
        <v>20.367946495706025</v>
      </c>
    </row>
    <row r="82" spans="2:17" ht="23.25" customHeight="1" x14ac:dyDescent="0.2">
      <c r="B82" s="104" t="s">
        <v>39</v>
      </c>
      <c r="C82" s="107">
        <v>33.407371155366491</v>
      </c>
      <c r="D82" s="107">
        <v>1.7847806241439219</v>
      </c>
      <c r="E82" s="107">
        <v>5.3424755148901282</v>
      </c>
      <c r="F82" s="107">
        <v>29.996796624647633</v>
      </c>
      <c r="G82" s="106">
        <v>37.000759244014617</v>
      </c>
    </row>
    <row r="83" spans="2:17" ht="23.25" customHeight="1" x14ac:dyDescent="0.2">
      <c r="B83" s="122" t="s">
        <v>100</v>
      </c>
      <c r="C83" s="124"/>
      <c r="D83" s="124"/>
      <c r="E83" s="124"/>
      <c r="F83" s="124"/>
      <c r="G83" s="124"/>
    </row>
    <row r="84" spans="2:17" ht="23.25" customHeight="1" x14ac:dyDescent="0.2">
      <c r="B84" s="104" t="s">
        <v>92</v>
      </c>
      <c r="C84" s="108">
        <v>4.0303998415244084</v>
      </c>
      <c r="D84" s="108">
        <v>0.4272806060212766</v>
      </c>
      <c r="E84" s="127">
        <v>10.601444591652903</v>
      </c>
      <c r="F84" s="109">
        <v>3.2697357020765097</v>
      </c>
      <c r="G84" s="108">
        <v>4.9589512662455952</v>
      </c>
    </row>
    <row r="85" spans="2:17" ht="23.25" customHeight="1" x14ac:dyDescent="0.2">
      <c r="B85" s="104" t="s">
        <v>32</v>
      </c>
      <c r="C85" s="109">
        <v>1.7734184012997964</v>
      </c>
      <c r="D85" s="109">
        <v>0.37716927407828477</v>
      </c>
      <c r="E85" s="106">
        <v>21.267923790677091</v>
      </c>
      <c r="F85" s="109">
        <v>1.1660757644831721</v>
      </c>
      <c r="G85" s="109">
        <v>2.6884864868981868</v>
      </c>
    </row>
    <row r="86" spans="2:17" ht="23.25" customHeight="1" x14ac:dyDescent="0.2">
      <c r="B86" s="104" t="s">
        <v>39</v>
      </c>
      <c r="C86" s="109">
        <v>7.7611715544177988</v>
      </c>
      <c r="D86" s="107">
        <v>0.95105286278134504</v>
      </c>
      <c r="E86" s="107">
        <v>12.253985833362853</v>
      </c>
      <c r="F86" s="109">
        <v>6.086617544646745</v>
      </c>
      <c r="G86" s="109">
        <v>9.8481186761388848</v>
      </c>
    </row>
    <row r="87" spans="2:17" ht="23.25" customHeight="1" x14ac:dyDescent="0.2">
      <c r="B87" s="122" t="s">
        <v>101</v>
      </c>
      <c r="C87" s="125"/>
      <c r="D87" s="125"/>
      <c r="E87" s="125"/>
      <c r="F87" s="125"/>
      <c r="G87" s="125"/>
    </row>
    <row r="88" spans="2:17" ht="23.25" customHeight="1" x14ac:dyDescent="0.2">
      <c r="B88" s="104" t="s">
        <v>92</v>
      </c>
      <c r="C88" s="115">
        <v>1657131</v>
      </c>
      <c r="D88" s="115">
        <v>87079.985325646034</v>
      </c>
      <c r="E88" s="107">
        <v>5.2548643001456155</v>
      </c>
      <c r="F88" s="115">
        <v>1486031.2661931985</v>
      </c>
      <c r="G88" s="115">
        <v>1828230.7338068015</v>
      </c>
    </row>
    <row r="89" spans="2:17" ht="23.25" customHeight="1" x14ac:dyDescent="0.2">
      <c r="B89" s="104" t="s">
        <v>32</v>
      </c>
      <c r="C89" s="115">
        <v>769731</v>
      </c>
      <c r="D89" s="115">
        <v>68187.708185953205</v>
      </c>
      <c r="E89" s="107">
        <v>8.858641289743197</v>
      </c>
      <c r="F89" s="115">
        <v>635751.89244867582</v>
      </c>
      <c r="G89" s="115">
        <v>903710.10755132418</v>
      </c>
    </row>
    <row r="90" spans="2:17" ht="23.25" customHeight="1" x14ac:dyDescent="0.2">
      <c r="B90" s="104" t="s">
        <v>39</v>
      </c>
      <c r="C90" s="113">
        <v>887400</v>
      </c>
      <c r="D90" s="113">
        <v>54160.504952059106</v>
      </c>
      <c r="E90" s="114">
        <v>6.1032798007729445</v>
      </c>
      <c r="F90" s="115">
        <v>780982.3433423331</v>
      </c>
      <c r="G90" s="113">
        <v>993817.6566576669</v>
      </c>
    </row>
    <row r="91" spans="2:17" ht="23.25" customHeight="1" x14ac:dyDescent="0.2">
      <c r="B91" s="122" t="s">
        <v>102</v>
      </c>
      <c r="C91" s="125"/>
      <c r="D91" s="125"/>
      <c r="E91" s="124"/>
      <c r="F91" s="125"/>
      <c r="G91" s="125"/>
    </row>
    <row r="92" spans="2:17" ht="23.25" customHeight="1" x14ac:dyDescent="0.2">
      <c r="B92" s="104" t="s">
        <v>92</v>
      </c>
      <c r="C92" s="116">
        <v>284028</v>
      </c>
      <c r="D92" s="116">
        <v>30907.169143223113</v>
      </c>
      <c r="E92" s="128">
        <v>10.881733189412</v>
      </c>
      <c r="F92" s="115">
        <v>223299.8270065001</v>
      </c>
      <c r="G92" s="116">
        <v>344756.1729934999</v>
      </c>
    </row>
    <row r="93" spans="2:17" ht="23.25" customHeight="1" x14ac:dyDescent="0.2">
      <c r="B93" s="104" t="s">
        <v>32</v>
      </c>
      <c r="C93" s="116">
        <v>77868</v>
      </c>
      <c r="D93" s="116">
        <v>16974.532871122628</v>
      </c>
      <c r="E93" s="128">
        <v>21.799112435304142</v>
      </c>
      <c r="F93" s="115">
        <v>44515.467326932077</v>
      </c>
      <c r="G93" s="116">
        <v>111220.53267306792</v>
      </c>
    </row>
    <row r="94" spans="2:17" ht="23.25" customHeight="1" x14ac:dyDescent="0.2">
      <c r="B94" s="118" t="s">
        <v>39</v>
      </c>
      <c r="C94" s="119">
        <v>206160</v>
      </c>
      <c r="D94" s="119">
        <v>25828.63407644664</v>
      </c>
      <c r="E94" s="129">
        <v>12.528441053767288</v>
      </c>
      <c r="F94" s="121">
        <v>155410.42306166101</v>
      </c>
      <c r="G94" s="119">
        <v>256909.57693833899</v>
      </c>
    </row>
    <row r="95" spans="2:17" ht="14.25" customHeight="1" x14ac:dyDescent="0.2">
      <c r="B95" s="308" t="s">
        <v>166</v>
      </c>
      <c r="C95" s="308"/>
      <c r="D95" s="308"/>
      <c r="E95" s="308"/>
      <c r="F95" s="308"/>
      <c r="G95" s="308"/>
      <c r="Q95" s="209"/>
    </row>
    <row r="96" spans="2:17" ht="14.25" customHeight="1" x14ac:dyDescent="0.2">
      <c r="B96" s="309" t="s">
        <v>165</v>
      </c>
      <c r="C96" s="308"/>
      <c r="D96" s="308"/>
      <c r="E96" s="308"/>
      <c r="F96" s="308"/>
      <c r="G96" s="308"/>
      <c r="Q96" s="210"/>
    </row>
    <row r="97" spans="2:17" x14ac:dyDescent="0.2">
      <c r="Q97" s="210"/>
    </row>
    <row r="98" spans="2:17" x14ac:dyDescent="0.2">
      <c r="Q98" s="210"/>
    </row>
    <row r="99" spans="2:17" x14ac:dyDescent="0.2">
      <c r="B99" s="286" t="s">
        <v>94</v>
      </c>
      <c r="C99" s="286"/>
      <c r="D99" s="286"/>
      <c r="E99" s="286"/>
      <c r="F99" s="286"/>
      <c r="G99" s="286"/>
      <c r="Q99" s="210"/>
    </row>
    <row r="100" spans="2:17" ht="23.25" customHeight="1" thickBot="1" x14ac:dyDescent="0.25">
      <c r="B100" s="318" t="s">
        <v>188</v>
      </c>
      <c r="C100" s="318"/>
      <c r="D100" s="318"/>
      <c r="E100" s="318"/>
      <c r="F100" s="318"/>
      <c r="G100" s="318"/>
      <c r="Q100" s="210"/>
    </row>
    <row r="101" spans="2:17" ht="19.5" customHeight="1" x14ac:dyDescent="0.2">
      <c r="B101" s="312" t="s">
        <v>7</v>
      </c>
      <c r="C101" s="314" t="s">
        <v>17</v>
      </c>
      <c r="D101" s="314" t="s">
        <v>18</v>
      </c>
      <c r="E101" s="314" t="s">
        <v>19</v>
      </c>
      <c r="F101" s="316" t="s">
        <v>20</v>
      </c>
      <c r="G101" s="317"/>
      <c r="Q101" s="210"/>
    </row>
    <row r="102" spans="2:17" ht="19.5" customHeight="1" thickBot="1" x14ac:dyDescent="0.25">
      <c r="B102" s="313"/>
      <c r="C102" s="315"/>
      <c r="D102" s="315"/>
      <c r="E102" s="315"/>
      <c r="F102" s="219" t="s">
        <v>21</v>
      </c>
      <c r="G102" s="220" t="s">
        <v>22</v>
      </c>
      <c r="Q102" s="210"/>
    </row>
    <row r="103" spans="2:17" ht="24" customHeight="1" x14ac:dyDescent="0.2">
      <c r="B103" s="122" t="s">
        <v>170</v>
      </c>
      <c r="C103" s="123"/>
      <c r="D103" s="123"/>
      <c r="E103" s="123"/>
      <c r="F103" s="123"/>
      <c r="G103" s="123"/>
      <c r="Q103" s="210"/>
    </row>
    <row r="104" spans="2:17" ht="24" customHeight="1" x14ac:dyDescent="0.2">
      <c r="B104" s="104" t="s">
        <v>92</v>
      </c>
      <c r="C104" s="217">
        <v>26.862384238744802</v>
      </c>
      <c r="D104" s="217">
        <f>0.0109434961477701*100</f>
        <v>1.09434961477701</v>
      </c>
      <c r="E104" s="216">
        <f>0.0407391095686354*100</f>
        <v>4.0739109568635401</v>
      </c>
      <c r="F104" s="217">
        <f>0.247672892002195*100</f>
        <v>24.767289200219501</v>
      </c>
      <c r="G104" s="217">
        <f>0.290662342193157*100</f>
        <v>29.0662342193157</v>
      </c>
      <c r="Q104" s="210"/>
    </row>
    <row r="105" spans="2:17" ht="24" customHeight="1" x14ac:dyDescent="0.2">
      <c r="B105" s="104" t="s">
        <v>32</v>
      </c>
      <c r="C105" s="217">
        <f>0.22653964936615*100</f>
        <v>22.653964936615001</v>
      </c>
      <c r="D105" s="217">
        <f>0.0143791501149823*100</f>
        <v>1.43791501149823</v>
      </c>
      <c r="E105" s="216">
        <f>0.0634729953684255*100</f>
        <v>6.3472995368425504</v>
      </c>
      <c r="F105" s="217">
        <f>0.19953585140649*100</f>
        <v>19.953585140649</v>
      </c>
      <c r="G105" s="217">
        <f>0.256029057315831*100</f>
        <v>25.602905731583096</v>
      </c>
      <c r="Q105" s="210"/>
    </row>
    <row r="106" spans="2:17" ht="24" customHeight="1" x14ac:dyDescent="0.2">
      <c r="B106" s="104" t="s">
        <v>39</v>
      </c>
      <c r="C106" s="217">
        <f>0.339559532421295*100</f>
        <v>33.955953242129496</v>
      </c>
      <c r="D106" s="217">
        <f>0.0170418139961385*100</f>
        <v>1.7041813996138502</v>
      </c>
      <c r="E106" s="216">
        <f>0.0501880005388701*100</f>
        <v>5.0188000538870101</v>
      </c>
      <c r="F106" s="217">
        <f>0.306917393331275*100</f>
        <v>30.691739333127501</v>
      </c>
      <c r="G106" s="217">
        <f>0.37380095217405*100</f>
        <v>37.380095217405</v>
      </c>
      <c r="Q106" s="210"/>
    </row>
    <row r="107" spans="2:17" ht="24" customHeight="1" x14ac:dyDescent="0.2">
      <c r="B107" s="122" t="s">
        <v>171</v>
      </c>
      <c r="C107" s="124"/>
      <c r="D107" s="124"/>
      <c r="E107" s="124"/>
      <c r="F107" s="124"/>
      <c r="G107" s="124"/>
      <c r="Q107" s="210"/>
    </row>
    <row r="108" spans="2:17" ht="24" customHeight="1" x14ac:dyDescent="0.2">
      <c r="B108" s="104" t="s">
        <v>92</v>
      </c>
      <c r="C108" s="217">
        <f>0.0390845726024288*100</f>
        <v>3.90845726024288</v>
      </c>
      <c r="D108" s="217">
        <f>0.00396285029215583*100</f>
        <v>0.39628502921558301</v>
      </c>
      <c r="E108" s="216">
        <f>0.101391675238879*100</f>
        <v>10.139167523887901</v>
      </c>
      <c r="F108" s="218">
        <f>0.0320004431957145*100</f>
        <v>3.2000443195714499</v>
      </c>
      <c r="G108" s="218">
        <f>0.0476597445325685*100</f>
        <v>4.7659744532568498</v>
      </c>
      <c r="Q108" s="210"/>
    </row>
    <row r="109" spans="2:17" ht="24" customHeight="1" x14ac:dyDescent="0.2">
      <c r="B109" s="104" t="s">
        <v>32</v>
      </c>
      <c r="C109" s="217">
        <f>0.0184205374627764*100</f>
        <v>1.8420537462776401</v>
      </c>
      <c r="D109" s="217">
        <f>0.0039591014845507*100</f>
        <v>0.39591014845507005</v>
      </c>
      <c r="E109" s="216">
        <f>0.113978151463916*100</f>
        <v>11.397815146391601</v>
      </c>
      <c r="F109" s="218">
        <f>0.0120576391953877*100</f>
        <v>1.2057639195387699</v>
      </c>
      <c r="G109" s="218">
        <f>0.0280458602760036*100</f>
        <v>2.8045860276003602</v>
      </c>
      <c r="Q109" s="210"/>
    </row>
    <row r="110" spans="2:17" ht="24" customHeight="1" x14ac:dyDescent="0.2">
      <c r="B110" s="104" t="s">
        <v>39</v>
      </c>
      <c r="C110" s="217">
        <f>0.0739151701803141*100</f>
        <v>7.3915170180314096</v>
      </c>
      <c r="D110" s="217">
        <f>0.008424714462293*100</f>
        <v>0.84247144622930004</v>
      </c>
      <c r="E110" s="216">
        <f>0.214928662779309*100</f>
        <v>21.492866277930901</v>
      </c>
      <c r="F110" s="218">
        <f>0.0589740553604046*100</f>
        <v>5.89740553604046</v>
      </c>
      <c r="G110" s="218">
        <f>0.0922704618149197*100</f>
        <v>9.2270461814919695</v>
      </c>
      <c r="Q110" s="210"/>
    </row>
    <row r="111" spans="2:17" ht="24" customHeight="1" x14ac:dyDescent="0.2">
      <c r="B111" s="122" t="s">
        <v>172</v>
      </c>
      <c r="C111" s="125"/>
      <c r="D111" s="125"/>
      <c r="E111" s="125"/>
      <c r="F111" s="125"/>
      <c r="G111" s="125"/>
      <c r="Q111" s="210"/>
    </row>
    <row r="112" spans="2:17" ht="24" customHeight="1" x14ac:dyDescent="0.2">
      <c r="B112" s="104" t="s">
        <v>92</v>
      </c>
      <c r="C112" s="212">
        <v>1921721</v>
      </c>
      <c r="D112" s="212">
        <v>98692.271070002738</v>
      </c>
      <c r="E112" s="213">
        <f>0.0513561911796784*100</f>
        <v>5.1356191179678401</v>
      </c>
      <c r="F112" s="212">
        <v>1727804.7832514772</v>
      </c>
      <c r="G112" s="212">
        <v>2115637.2167485231</v>
      </c>
      <c r="Q112" s="210"/>
    </row>
    <row r="113" spans="2:17" ht="24" customHeight="1" x14ac:dyDescent="0.2">
      <c r="B113" s="104" t="s">
        <v>32</v>
      </c>
      <c r="C113" s="212">
        <v>1017185</v>
      </c>
      <c r="D113" s="212">
        <v>79004.14123773262</v>
      </c>
      <c r="E113" s="213">
        <f>0.0776693927237746*100</f>
        <v>7.76693927237746</v>
      </c>
      <c r="F113" s="212">
        <v>861953.14637875324</v>
      </c>
      <c r="G113" s="212">
        <v>1172416.8536212468</v>
      </c>
      <c r="Q113" s="210"/>
    </row>
    <row r="114" spans="2:17" ht="24" customHeight="1" x14ac:dyDescent="0.2">
      <c r="B114" s="104" t="s">
        <v>39</v>
      </c>
      <c r="C114" s="212">
        <v>904536</v>
      </c>
      <c r="D114" s="212">
        <v>59148.203998458783</v>
      </c>
      <c r="E114" s="213">
        <f>0.0653906577498947*100</f>
        <v>6.5390657749894707</v>
      </c>
      <c r="F114" s="212">
        <v>788318.22709339194</v>
      </c>
      <c r="G114" s="212">
        <v>1020753.7729066081</v>
      </c>
      <c r="Q114" s="210"/>
    </row>
    <row r="115" spans="2:17" ht="24" customHeight="1" x14ac:dyDescent="0.2">
      <c r="B115" s="122" t="s">
        <v>189</v>
      </c>
      <c r="C115" s="125"/>
      <c r="D115" s="125"/>
      <c r="E115" s="124"/>
      <c r="F115" s="125"/>
      <c r="G115" s="125"/>
      <c r="Q115" s="210"/>
    </row>
    <row r="116" spans="2:17" ht="24" customHeight="1" x14ac:dyDescent="0.2">
      <c r="B116" s="104" t="s">
        <v>92</v>
      </c>
      <c r="C116" s="212">
        <v>279609</v>
      </c>
      <c r="D116" s="212">
        <v>28899.205331327878</v>
      </c>
      <c r="E116" s="211">
        <f>0.103355776571312*100</f>
        <v>10.3355776571312</v>
      </c>
      <c r="F116" s="212">
        <v>222826.18910577209</v>
      </c>
      <c r="G116" s="212">
        <v>336391.81089422794</v>
      </c>
      <c r="Q116" s="210"/>
    </row>
    <row r="117" spans="2:17" ht="24" customHeight="1" x14ac:dyDescent="0.2">
      <c r="B117" s="104" t="s">
        <v>32</v>
      </c>
      <c r="C117" s="212">
        <v>82710</v>
      </c>
      <c r="D117" s="212">
        <v>18163.580627704036</v>
      </c>
      <c r="E117" s="211">
        <f>0.219605617551735*100</f>
        <v>21.960561755173501</v>
      </c>
      <c r="F117" s="212">
        <v>47021.158313169115</v>
      </c>
      <c r="G117" s="212">
        <v>118398.84168683089</v>
      </c>
      <c r="Q117" s="210"/>
    </row>
    <row r="118" spans="2:17" ht="24" customHeight="1" x14ac:dyDescent="0.2">
      <c r="B118" s="118" t="s">
        <v>39</v>
      </c>
      <c r="C118" s="214">
        <v>196899</v>
      </c>
      <c r="D118" s="214">
        <v>22477.73137047296</v>
      </c>
      <c r="E118" s="215">
        <f>0.114158687298935*100</f>
        <v>11.4158687298935</v>
      </c>
      <c r="F118" s="214">
        <v>152733.46828009462</v>
      </c>
      <c r="G118" s="214">
        <v>241064.53171990538</v>
      </c>
      <c r="Q118" s="210"/>
    </row>
    <row r="119" spans="2:17" ht="22.5" customHeight="1" x14ac:dyDescent="0.2">
      <c r="B119" s="310" t="s">
        <v>125</v>
      </c>
      <c r="C119" s="310"/>
      <c r="D119" s="310"/>
      <c r="E119" s="310"/>
      <c r="F119" s="310"/>
      <c r="G119" s="310"/>
      <c r="Q119" s="210"/>
    </row>
    <row r="120" spans="2:17" x14ac:dyDescent="0.2">
      <c r="B120" s="310" t="s">
        <v>126</v>
      </c>
      <c r="C120" s="310"/>
      <c r="D120" s="310"/>
      <c r="E120" s="310"/>
      <c r="F120" s="310"/>
      <c r="G120" s="310"/>
      <c r="Q120" s="210"/>
    </row>
    <row r="121" spans="2:17" x14ac:dyDescent="0.2">
      <c r="Q121" s="210"/>
    </row>
    <row r="122" spans="2:17" x14ac:dyDescent="0.2">
      <c r="Q122" s="210"/>
    </row>
  </sheetData>
  <mergeCells count="47">
    <mergeCell ref="B99:G99"/>
    <mergeCell ref="B100:G100"/>
    <mergeCell ref="B101:B102"/>
    <mergeCell ref="C101:C102"/>
    <mergeCell ref="D101:D102"/>
    <mergeCell ref="E101:E102"/>
    <mergeCell ref="F101:G101"/>
    <mergeCell ref="E29:E30"/>
    <mergeCell ref="F29:G29"/>
    <mergeCell ref="B6:B7"/>
    <mergeCell ref="C6:C7"/>
    <mergeCell ref="B28:G28"/>
    <mergeCell ref="B27:G27"/>
    <mergeCell ref="B24:G24"/>
    <mergeCell ref="B25:G25"/>
    <mergeCell ref="B51:G51"/>
    <mergeCell ref="B52:G52"/>
    <mergeCell ref="B2:G2"/>
    <mergeCell ref="B3:G3"/>
    <mergeCell ref="B53:B54"/>
    <mergeCell ref="C53:C54"/>
    <mergeCell ref="D53:D54"/>
    <mergeCell ref="E53:E54"/>
    <mergeCell ref="F53:G53"/>
    <mergeCell ref="B4:G5"/>
    <mergeCell ref="D6:D7"/>
    <mergeCell ref="E6:E7"/>
    <mergeCell ref="F6:G6"/>
    <mergeCell ref="B29:B30"/>
    <mergeCell ref="C29:C30"/>
    <mergeCell ref="D29:D30"/>
    <mergeCell ref="B95:G95"/>
    <mergeCell ref="B96:G96"/>
    <mergeCell ref="B119:G119"/>
    <mergeCell ref="B120:G120"/>
    <mergeCell ref="K29:P29"/>
    <mergeCell ref="B47:G47"/>
    <mergeCell ref="B48:G48"/>
    <mergeCell ref="B71:G71"/>
    <mergeCell ref="B72:G72"/>
    <mergeCell ref="B75:G75"/>
    <mergeCell ref="B76:G76"/>
    <mergeCell ref="B77:B78"/>
    <mergeCell ref="C77:C78"/>
    <mergeCell ref="D77:D78"/>
    <mergeCell ref="E77:E78"/>
    <mergeCell ref="F77:G7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78"/>
  <sheetViews>
    <sheetView showGridLines="0" zoomScaleNormal="100" workbookViewId="0">
      <selection activeCell="P9" sqref="P9"/>
    </sheetView>
  </sheetViews>
  <sheetFormatPr baseColWidth="10" defaultRowHeight="15" x14ac:dyDescent="0.25"/>
  <cols>
    <col min="1" max="1" width="11.42578125" style="19"/>
    <col min="2" max="2" width="19.140625" style="19" customWidth="1"/>
    <col min="3" max="3" width="13.140625" style="19" customWidth="1"/>
    <col min="4" max="5" width="13" style="19" customWidth="1"/>
    <col min="6" max="7" width="11.85546875" style="19" customWidth="1"/>
    <col min="8" max="8" width="11" style="19" customWidth="1"/>
    <col min="9" max="16384" width="11.42578125" style="19"/>
  </cols>
  <sheetData>
    <row r="1" spans="2:7" x14ac:dyDescent="0.25">
      <c r="B1" s="273" t="s">
        <v>61</v>
      </c>
      <c r="C1" s="273"/>
      <c r="D1" s="273"/>
      <c r="E1" s="273"/>
      <c r="F1" s="273"/>
      <c r="G1" s="273"/>
    </row>
    <row r="2" spans="2:7" ht="15" customHeight="1" x14ac:dyDescent="0.25">
      <c r="B2" s="318" t="s">
        <v>127</v>
      </c>
      <c r="C2" s="318"/>
      <c r="D2" s="318"/>
      <c r="E2" s="318"/>
      <c r="F2" s="318"/>
      <c r="G2" s="318"/>
    </row>
    <row r="3" spans="2:7" x14ac:dyDescent="0.25">
      <c r="B3" s="318"/>
      <c r="C3" s="318"/>
      <c r="D3" s="318"/>
      <c r="E3" s="318"/>
      <c r="F3" s="318"/>
      <c r="G3" s="318"/>
    </row>
    <row r="4" spans="2:7" ht="15.75" thickBot="1" x14ac:dyDescent="0.3">
      <c r="B4" s="320"/>
      <c r="C4" s="320"/>
      <c r="D4" s="320"/>
      <c r="E4" s="320"/>
      <c r="F4" s="320"/>
      <c r="G4" s="320"/>
    </row>
    <row r="5" spans="2:7" ht="24.75" thickBot="1" x14ac:dyDescent="0.3">
      <c r="B5" s="130" t="s">
        <v>13</v>
      </c>
      <c r="C5" s="130" t="s">
        <v>31</v>
      </c>
      <c r="D5" s="130" t="s">
        <v>40</v>
      </c>
      <c r="E5" s="130" t="s">
        <v>128</v>
      </c>
      <c r="F5" s="130" t="s">
        <v>28</v>
      </c>
      <c r="G5" s="130" t="s">
        <v>1</v>
      </c>
    </row>
    <row r="6" spans="2:7" x14ac:dyDescent="0.25">
      <c r="B6" s="86" t="s">
        <v>75</v>
      </c>
      <c r="C6" s="86"/>
      <c r="D6" s="86"/>
      <c r="E6" s="86"/>
      <c r="F6" s="86"/>
      <c r="G6" s="86"/>
    </row>
    <row r="7" spans="2:7" x14ac:dyDescent="0.25">
      <c r="B7" s="221" t="s">
        <v>29</v>
      </c>
      <c r="C7" s="222">
        <v>11.998790072545233</v>
      </c>
      <c r="D7" s="222">
        <v>28.549912028191311</v>
      </c>
      <c r="E7" s="222">
        <v>40.548702100736541</v>
      </c>
      <c r="F7" s="222">
        <v>59.451297899263459</v>
      </c>
      <c r="G7" s="223">
        <v>100</v>
      </c>
    </row>
    <row r="8" spans="2:7" x14ac:dyDescent="0.25">
      <c r="B8" s="221">
        <v>1999</v>
      </c>
      <c r="C8" s="222">
        <v>11.547976461169029</v>
      </c>
      <c r="D8" s="222">
        <v>33.195141521896083</v>
      </c>
      <c r="E8" s="222">
        <v>44.743117983065112</v>
      </c>
      <c r="F8" s="222">
        <v>55.256882016934888</v>
      </c>
      <c r="G8" s="223">
        <v>100</v>
      </c>
    </row>
    <row r="9" spans="2:7" x14ac:dyDescent="0.25">
      <c r="B9" s="221" t="s">
        <v>30</v>
      </c>
      <c r="C9" s="222">
        <v>11.524092796020343</v>
      </c>
      <c r="D9" s="222">
        <v>33.597638315074285</v>
      </c>
      <c r="E9" s="222">
        <v>45.121731111094626</v>
      </c>
      <c r="F9" s="222">
        <v>54.878268888905374</v>
      </c>
      <c r="G9" s="223">
        <v>100</v>
      </c>
    </row>
    <row r="10" spans="2:7" x14ac:dyDescent="0.25">
      <c r="B10" s="221">
        <v>2002</v>
      </c>
      <c r="C10" s="222">
        <v>16.207118828621859</v>
      </c>
      <c r="D10" s="222">
        <v>41.511747078186168</v>
      </c>
      <c r="E10" s="222">
        <v>57.718865906808027</v>
      </c>
      <c r="F10" s="222">
        <v>42.281134093191973</v>
      </c>
      <c r="G10" s="223">
        <v>100</v>
      </c>
    </row>
    <row r="11" spans="2:7" x14ac:dyDescent="0.25">
      <c r="B11" s="221">
        <v>2003</v>
      </c>
      <c r="C11" s="222">
        <v>12.580946859480628</v>
      </c>
      <c r="D11" s="222">
        <v>38.847619360155186</v>
      </c>
      <c r="E11" s="222">
        <v>51.428566219635812</v>
      </c>
      <c r="F11" s="222">
        <v>48.571433780364188</v>
      </c>
      <c r="G11" s="223">
        <v>100</v>
      </c>
    </row>
    <row r="12" spans="2:7" x14ac:dyDescent="0.25">
      <c r="B12" s="221">
        <v>2004</v>
      </c>
      <c r="C12" s="222">
        <v>9.0635619794279965</v>
      </c>
      <c r="D12" s="222">
        <v>39.721243807144582</v>
      </c>
      <c r="E12" s="222">
        <v>48.784805786572576</v>
      </c>
      <c r="F12" s="222">
        <v>51.215194213427424</v>
      </c>
      <c r="G12" s="223">
        <v>100</v>
      </c>
    </row>
    <row r="13" spans="2:7" x14ac:dyDescent="0.25">
      <c r="B13" s="221">
        <v>2005</v>
      </c>
      <c r="C13" s="222">
        <v>9.0809480233388165</v>
      </c>
      <c r="D13" s="222">
        <v>35.776039311643686</v>
      </c>
      <c r="E13" s="222">
        <v>44.856987334982499</v>
      </c>
      <c r="F13" s="222">
        <v>55.143012665017501</v>
      </c>
      <c r="G13" s="223">
        <v>100</v>
      </c>
    </row>
    <row r="14" spans="2:7" x14ac:dyDescent="0.25">
      <c r="B14" s="221">
        <v>2006</v>
      </c>
      <c r="C14" s="222">
        <v>15.182510569397129</v>
      </c>
      <c r="D14" s="222">
        <v>33.668873594733405</v>
      </c>
      <c r="E14" s="222">
        <v>48.851384164130536</v>
      </c>
      <c r="F14" s="222">
        <v>51.148615835869464</v>
      </c>
      <c r="G14" s="223">
        <v>100</v>
      </c>
    </row>
    <row r="15" spans="2:7" x14ac:dyDescent="0.25">
      <c r="B15" s="221">
        <v>2007</v>
      </c>
      <c r="C15" s="222">
        <v>13.931193799262637</v>
      </c>
      <c r="D15" s="222">
        <v>31.396681221636793</v>
      </c>
      <c r="E15" s="222">
        <v>45.327875020899427</v>
      </c>
      <c r="F15" s="222">
        <v>54.672124979100573</v>
      </c>
      <c r="G15" s="223">
        <v>100</v>
      </c>
    </row>
    <row r="16" spans="2:7" x14ac:dyDescent="0.25">
      <c r="B16" s="221">
        <v>2008</v>
      </c>
      <c r="C16" s="222">
        <v>10.468459844995655</v>
      </c>
      <c r="D16" s="222">
        <v>32.721260859586593</v>
      </c>
      <c r="E16" s="222">
        <v>43.18972070458225</v>
      </c>
      <c r="F16" s="222">
        <v>56.81027929541775</v>
      </c>
      <c r="G16" s="223">
        <v>100</v>
      </c>
    </row>
    <row r="17" spans="2:7" x14ac:dyDescent="0.25">
      <c r="B17" s="221">
        <v>2009</v>
      </c>
      <c r="C17" s="222">
        <v>11.269501484330169</v>
      </c>
      <c r="D17" s="222">
        <v>30.345341751506307</v>
      </c>
      <c r="E17" s="222">
        <v>41.614843235836474</v>
      </c>
      <c r="F17" s="222">
        <v>58.385156764163526</v>
      </c>
      <c r="G17" s="223">
        <v>100</v>
      </c>
    </row>
    <row r="18" spans="2:7" x14ac:dyDescent="0.25">
      <c r="B18" s="221">
        <v>2010</v>
      </c>
      <c r="C18" s="222">
        <v>11.772228727835607</v>
      </c>
      <c r="D18" s="222">
        <v>27.191469299642197</v>
      </c>
      <c r="E18" s="222">
        <v>38.963698027477804</v>
      </c>
      <c r="F18" s="222">
        <v>61.036301972522196</v>
      </c>
      <c r="G18" s="223">
        <v>100</v>
      </c>
    </row>
    <row r="19" spans="2:7" x14ac:dyDescent="0.25">
      <c r="B19" s="221">
        <v>2011</v>
      </c>
      <c r="C19" s="222">
        <v>11.764245914897609</v>
      </c>
      <c r="D19" s="222">
        <v>25.267632533239031</v>
      </c>
      <c r="E19" s="222">
        <v>37.031878448136645</v>
      </c>
      <c r="F19" s="222">
        <v>62.968121551863355</v>
      </c>
      <c r="G19" s="223">
        <v>100</v>
      </c>
    </row>
    <row r="20" spans="2:7" x14ac:dyDescent="0.25">
      <c r="B20" s="221">
        <v>2012</v>
      </c>
      <c r="C20" s="222">
        <v>7.3839004148332918</v>
      </c>
      <c r="D20" s="222">
        <v>23.988152475742645</v>
      </c>
      <c r="E20" s="222">
        <v>31.372052890575937</v>
      </c>
      <c r="F20" s="222">
        <v>68.627947109424056</v>
      </c>
      <c r="G20" s="223">
        <v>100</v>
      </c>
    </row>
    <row r="21" spans="2:7" x14ac:dyDescent="0.25">
      <c r="B21" s="221">
        <v>2013</v>
      </c>
      <c r="C21" s="222">
        <v>5.6897312745763946</v>
      </c>
      <c r="D21" s="222">
        <v>22.309176019191195</v>
      </c>
      <c r="E21" s="222">
        <v>27.998907293767591</v>
      </c>
      <c r="F21" s="222">
        <v>72.001092706232413</v>
      </c>
      <c r="G21" s="223">
        <v>100</v>
      </c>
    </row>
    <row r="22" spans="2:7" x14ac:dyDescent="0.25">
      <c r="B22" s="221">
        <v>2014</v>
      </c>
      <c r="C22" s="222">
        <v>5.4684066876117212</v>
      </c>
      <c r="D22" s="222">
        <v>21.710268763982612</v>
      </c>
      <c r="E22" s="222">
        <v>27.178675451594334</v>
      </c>
      <c r="F22" s="222">
        <v>72.82132454840567</v>
      </c>
      <c r="G22" s="223">
        <v>100</v>
      </c>
    </row>
    <row r="23" spans="2:7" x14ac:dyDescent="0.25">
      <c r="B23" s="221">
        <v>2015</v>
      </c>
      <c r="C23" s="222">
        <v>5.421140065954229</v>
      </c>
      <c r="D23" s="222">
        <v>21.160262464470147</v>
      </c>
      <c r="E23" s="222">
        <v>26.581402530424374</v>
      </c>
      <c r="F23" s="222">
        <v>73.41859746957563</v>
      </c>
      <c r="G23" s="223">
        <v>100</v>
      </c>
    </row>
    <row r="24" spans="2:7" x14ac:dyDescent="0.25">
      <c r="B24" s="221">
        <v>2016</v>
      </c>
      <c r="C24" s="222">
        <v>5.7331745432020096</v>
      </c>
      <c r="D24" s="222">
        <v>23.126082996466899</v>
      </c>
      <c r="E24" s="222">
        <v>28.85925753966891</v>
      </c>
      <c r="F24" s="222">
        <v>71.140742460331097</v>
      </c>
      <c r="G24" s="223">
        <v>100</v>
      </c>
    </row>
    <row r="25" spans="2:7" x14ac:dyDescent="0.25">
      <c r="B25" s="221">
        <v>2017</v>
      </c>
      <c r="C25" s="222">
        <v>4.4064361299391654</v>
      </c>
      <c r="D25" s="222">
        <v>21.995126142939622</v>
      </c>
      <c r="E25" s="222">
        <v>26.401562272878785</v>
      </c>
      <c r="F25" s="222">
        <v>73.598437727121208</v>
      </c>
      <c r="G25" s="223">
        <v>100</v>
      </c>
    </row>
    <row r="26" spans="2:7" x14ac:dyDescent="0.25">
      <c r="B26" s="221">
        <v>2018</v>
      </c>
      <c r="C26" s="222">
        <v>4.8256904431128893</v>
      </c>
      <c r="D26" s="222">
        <v>19.360137621408953</v>
      </c>
      <c r="E26" s="222">
        <v>24.185828064521843</v>
      </c>
      <c r="F26" s="222">
        <v>75.814171935478157</v>
      </c>
      <c r="G26" s="223">
        <v>100</v>
      </c>
    </row>
    <row r="27" spans="2:7" x14ac:dyDescent="0.25">
      <c r="B27" s="221">
        <v>2019</v>
      </c>
      <c r="C27" s="222">
        <v>4.0303998415244084</v>
      </c>
      <c r="D27" s="222">
        <v>19.484537135763691</v>
      </c>
      <c r="E27" s="222">
        <v>23.514936977288102</v>
      </c>
      <c r="F27" s="222">
        <v>76.485063022711898</v>
      </c>
      <c r="G27" s="223">
        <v>100</v>
      </c>
    </row>
    <row r="28" spans="2:7" x14ac:dyDescent="0.25">
      <c r="B28" s="221">
        <v>2020</v>
      </c>
      <c r="C28" s="222">
        <v>3.9084572</v>
      </c>
      <c r="D28" s="222">
        <v>22.953925699999996</v>
      </c>
      <c r="E28" s="222">
        <v>26.862382899999997</v>
      </c>
      <c r="F28" s="222">
        <v>73.1376171</v>
      </c>
      <c r="G28" s="223">
        <v>100</v>
      </c>
    </row>
    <row r="29" spans="2:7" x14ac:dyDescent="0.25">
      <c r="B29" s="86" t="s">
        <v>32</v>
      </c>
      <c r="C29" s="86"/>
      <c r="D29" s="86"/>
      <c r="E29" s="86"/>
      <c r="F29" s="86"/>
      <c r="G29" s="131"/>
    </row>
    <row r="30" spans="2:7" x14ac:dyDescent="0.25">
      <c r="B30" s="221" t="s">
        <v>29</v>
      </c>
      <c r="C30" s="222">
        <v>3.1846139135182319</v>
      </c>
      <c r="D30" s="222">
        <v>24.55007857912895</v>
      </c>
      <c r="E30" s="222">
        <v>27.734692492647184</v>
      </c>
      <c r="F30" s="222">
        <v>72.265307507352816</v>
      </c>
      <c r="G30" s="223">
        <v>100</v>
      </c>
    </row>
    <row r="31" spans="2:7" x14ac:dyDescent="0.25">
      <c r="B31" s="221">
        <v>1999</v>
      </c>
      <c r="C31" s="222">
        <v>3.0183589725009159</v>
      </c>
      <c r="D31" s="222">
        <v>29.881125311069546</v>
      </c>
      <c r="E31" s="222">
        <v>32.899484283570466</v>
      </c>
      <c r="F31" s="222">
        <v>67.100515716429541</v>
      </c>
      <c r="G31" s="223">
        <v>100</v>
      </c>
    </row>
    <row r="32" spans="2:7" x14ac:dyDescent="0.25">
      <c r="B32" s="221" t="s">
        <v>30</v>
      </c>
      <c r="C32" s="222">
        <v>3.3752404962515756</v>
      </c>
      <c r="D32" s="222">
        <v>28.860855891399446</v>
      </c>
      <c r="E32" s="222">
        <v>32.236096387651017</v>
      </c>
      <c r="F32" s="222">
        <v>67.763903612348983</v>
      </c>
      <c r="G32" s="223">
        <v>100</v>
      </c>
    </row>
    <row r="33" spans="2:7" x14ac:dyDescent="0.25">
      <c r="B33" s="221">
        <v>2002</v>
      </c>
      <c r="C33" s="222">
        <v>6.2165811265755639</v>
      </c>
      <c r="D33" s="222">
        <v>41.318988134411022</v>
      </c>
      <c r="E33" s="222">
        <v>47.535569260986584</v>
      </c>
      <c r="F33" s="222">
        <v>52.464430739013416</v>
      </c>
      <c r="G33" s="223">
        <v>100</v>
      </c>
    </row>
    <row r="34" spans="2:7" x14ac:dyDescent="0.25">
      <c r="B34" s="221">
        <v>2003</v>
      </c>
      <c r="C34" s="222">
        <v>5.7267949106933473</v>
      </c>
      <c r="D34" s="222">
        <v>39.922081088135421</v>
      </c>
      <c r="E34" s="222">
        <v>45.648875998828764</v>
      </c>
      <c r="F34" s="222">
        <v>54.351124001171236</v>
      </c>
      <c r="G34" s="223">
        <v>100</v>
      </c>
    </row>
    <row r="35" spans="2:7" x14ac:dyDescent="0.25">
      <c r="B35" s="221">
        <v>2004</v>
      </c>
      <c r="C35" s="222">
        <v>4.4983383536129393</v>
      </c>
      <c r="D35" s="222">
        <v>38.810198574569789</v>
      </c>
      <c r="E35" s="222">
        <v>43.308536928182733</v>
      </c>
      <c r="F35" s="222">
        <v>56.691463071817267</v>
      </c>
      <c r="G35" s="223">
        <v>100</v>
      </c>
    </row>
    <row r="36" spans="2:7" x14ac:dyDescent="0.25">
      <c r="B36" s="221">
        <v>2005</v>
      </c>
      <c r="C36" s="222">
        <v>4.4145176399789214</v>
      </c>
      <c r="D36" s="222">
        <v>36.835617731573763</v>
      </c>
      <c r="E36" s="222">
        <v>41.25013537155268</v>
      </c>
      <c r="F36" s="222">
        <v>58.74986462844732</v>
      </c>
      <c r="G36" s="223">
        <v>100</v>
      </c>
    </row>
    <row r="37" spans="2:7" x14ac:dyDescent="0.25">
      <c r="B37" s="221">
        <v>2006</v>
      </c>
      <c r="C37" s="222">
        <v>7.2439109939086981</v>
      </c>
      <c r="D37" s="222">
        <v>33.67410587760714</v>
      </c>
      <c r="E37" s="222">
        <v>40.918016871515832</v>
      </c>
      <c r="F37" s="222">
        <v>59.081983128484168</v>
      </c>
      <c r="G37" s="223">
        <v>100</v>
      </c>
    </row>
    <row r="38" spans="2:7" x14ac:dyDescent="0.25">
      <c r="B38" s="221">
        <v>2007</v>
      </c>
      <c r="C38" s="222">
        <v>6.2353328353484381</v>
      </c>
      <c r="D38" s="222">
        <v>31.678056651311636</v>
      </c>
      <c r="E38" s="222">
        <v>37.913389486660073</v>
      </c>
      <c r="F38" s="222">
        <v>62.086610513339927</v>
      </c>
      <c r="G38" s="223">
        <v>100</v>
      </c>
    </row>
    <row r="39" spans="2:7" x14ac:dyDescent="0.25">
      <c r="B39" s="221">
        <v>2008</v>
      </c>
      <c r="C39" s="222">
        <v>3.8071112574272856</v>
      </c>
      <c r="D39" s="222">
        <v>31.856854224903824</v>
      </c>
      <c r="E39" s="222">
        <v>35.663965482331108</v>
      </c>
      <c r="F39" s="222">
        <v>64.336034517668892</v>
      </c>
      <c r="G39" s="223">
        <v>100</v>
      </c>
    </row>
    <row r="40" spans="2:7" x14ac:dyDescent="0.25">
      <c r="B40" s="221">
        <v>2009</v>
      </c>
      <c r="C40" s="222">
        <v>3.9912118230183422</v>
      </c>
      <c r="D40" s="222">
        <v>27.47745572390534</v>
      </c>
      <c r="E40" s="222">
        <v>31.468667546923683</v>
      </c>
      <c r="F40" s="222">
        <v>68.531332453076317</v>
      </c>
      <c r="G40" s="223">
        <v>100</v>
      </c>
    </row>
    <row r="41" spans="2:7" x14ac:dyDescent="0.25">
      <c r="B41" s="221">
        <v>2010</v>
      </c>
      <c r="C41" s="222">
        <v>3.7861680243675861</v>
      </c>
      <c r="D41" s="222">
        <v>24.413519163568953</v>
      </c>
      <c r="E41" s="222">
        <v>28.19968718793654</v>
      </c>
      <c r="F41" s="222">
        <v>71.800312812063453</v>
      </c>
      <c r="G41" s="223">
        <v>100</v>
      </c>
    </row>
    <row r="42" spans="2:7" x14ac:dyDescent="0.25">
      <c r="B42" s="221">
        <v>2011</v>
      </c>
      <c r="C42" s="222">
        <v>4.8595074046601692</v>
      </c>
      <c r="D42" s="222">
        <v>23.326693254104395</v>
      </c>
      <c r="E42" s="222">
        <v>28.186200658764566</v>
      </c>
      <c r="F42" s="222">
        <v>71.813799341235438</v>
      </c>
      <c r="G42" s="223">
        <v>100</v>
      </c>
    </row>
    <row r="43" spans="2:7" x14ac:dyDescent="0.25">
      <c r="B43" s="221">
        <v>2012</v>
      </c>
      <c r="C43" s="222">
        <v>1.7358487362138206</v>
      </c>
      <c r="D43" s="222">
        <v>18.346364226827756</v>
      </c>
      <c r="E43" s="222">
        <v>20.082212963041577</v>
      </c>
      <c r="F43" s="222">
        <v>79.91778703695843</v>
      </c>
      <c r="G43" s="223">
        <v>100</v>
      </c>
    </row>
    <row r="44" spans="2:7" x14ac:dyDescent="0.25">
      <c r="B44" s="221">
        <v>2013</v>
      </c>
      <c r="C44" s="222">
        <v>2.200458529460557</v>
      </c>
      <c r="D44" s="222">
        <v>19.115008545180157</v>
      </c>
      <c r="E44" s="222">
        <v>21.315467074640715</v>
      </c>
      <c r="F44" s="222">
        <v>78.684532925359292</v>
      </c>
      <c r="G44" s="223">
        <v>100</v>
      </c>
    </row>
    <row r="45" spans="2:7" x14ac:dyDescent="0.25">
      <c r="B45" s="221">
        <v>2014</v>
      </c>
      <c r="C45" s="222">
        <v>1.9955989994219627</v>
      </c>
      <c r="D45" s="222">
        <v>18.668245654189551</v>
      </c>
      <c r="E45" s="222">
        <v>20.663844653611516</v>
      </c>
      <c r="F45" s="222">
        <v>79.33615534638848</v>
      </c>
      <c r="G45" s="223">
        <v>100</v>
      </c>
    </row>
    <row r="46" spans="2:7" x14ac:dyDescent="0.25">
      <c r="B46" s="221">
        <v>2015</v>
      </c>
      <c r="C46" s="222">
        <v>1.6406662249501085</v>
      </c>
      <c r="D46" s="222">
        <v>17.709048312417924</v>
      </c>
      <c r="E46" s="222">
        <v>19.34971453736803</v>
      </c>
      <c r="F46" s="222">
        <v>80.65028546263197</v>
      </c>
      <c r="G46" s="223">
        <v>100</v>
      </c>
    </row>
    <row r="47" spans="2:7" x14ac:dyDescent="0.25">
      <c r="B47" s="221">
        <v>2016</v>
      </c>
      <c r="C47" s="222">
        <v>1.62858797037106</v>
      </c>
      <c r="D47" s="222">
        <v>20.307102527847441</v>
      </c>
      <c r="E47" s="222">
        <v>21.935690498218502</v>
      </c>
      <c r="F47" s="222">
        <v>78.064309501781494</v>
      </c>
      <c r="G47" s="223">
        <v>100</v>
      </c>
    </row>
    <row r="48" spans="2:7" x14ac:dyDescent="0.25">
      <c r="B48" s="221">
        <v>2017</v>
      </c>
      <c r="C48" s="222">
        <v>1.5477238796227946</v>
      </c>
      <c r="D48" s="222">
        <v>18.700882250319836</v>
      </c>
      <c r="E48" s="222">
        <v>20.24860612994263</v>
      </c>
      <c r="F48" s="222">
        <v>79.75139387005737</v>
      </c>
      <c r="G48" s="223">
        <v>100</v>
      </c>
    </row>
    <row r="49" spans="2:7" x14ac:dyDescent="0.25">
      <c r="B49" s="221">
        <v>2018</v>
      </c>
      <c r="C49" s="222">
        <v>1.6260359336164851</v>
      </c>
      <c r="D49" s="222">
        <v>16.14260179709964</v>
      </c>
      <c r="E49" s="222">
        <v>17.768637730716126</v>
      </c>
      <c r="F49" s="222">
        <v>82.231362269283878</v>
      </c>
      <c r="G49" s="223">
        <v>100</v>
      </c>
    </row>
    <row r="50" spans="2:7" x14ac:dyDescent="0.25">
      <c r="B50" s="221">
        <v>2019</v>
      </c>
      <c r="C50" s="222">
        <v>1.7734184012997962</v>
      </c>
      <c r="D50" s="222">
        <v>15.756955044157818</v>
      </c>
      <c r="E50" s="222">
        <v>17.530373445457613</v>
      </c>
      <c r="F50" s="222">
        <v>82.469626554542387</v>
      </c>
      <c r="G50" s="223">
        <v>100</v>
      </c>
    </row>
    <row r="51" spans="2:7" x14ac:dyDescent="0.25">
      <c r="B51" s="221">
        <v>2020</v>
      </c>
      <c r="C51" s="222">
        <v>1.8420538</v>
      </c>
      <c r="D51" s="222">
        <v>20.811911900000002</v>
      </c>
      <c r="E51" s="222">
        <v>22.653965700000001</v>
      </c>
      <c r="F51" s="222">
        <v>77.346034299999999</v>
      </c>
      <c r="G51" s="223">
        <v>100</v>
      </c>
    </row>
    <row r="52" spans="2:7" x14ac:dyDescent="0.25">
      <c r="B52" s="86" t="s">
        <v>39</v>
      </c>
      <c r="C52" s="86"/>
      <c r="D52" s="86"/>
      <c r="E52" s="86"/>
      <c r="F52" s="86"/>
      <c r="G52" s="131"/>
    </row>
    <row r="53" spans="2:7" x14ac:dyDescent="0.25">
      <c r="B53" s="221" t="s">
        <v>29</v>
      </c>
      <c r="C53" s="222">
        <v>21.663127464952179</v>
      </c>
      <c r="D53" s="222">
        <v>32.935544816524484</v>
      </c>
      <c r="E53" s="222">
        <v>54.598672281476667</v>
      </c>
      <c r="F53" s="222">
        <v>45.401327718523333</v>
      </c>
      <c r="G53" s="223">
        <v>100</v>
      </c>
    </row>
    <row r="54" spans="2:7" x14ac:dyDescent="0.25">
      <c r="B54" s="221">
        <v>1999</v>
      </c>
      <c r="C54" s="222">
        <v>21.186136204885514</v>
      </c>
      <c r="D54" s="222">
        <v>36.939860165568781</v>
      </c>
      <c r="E54" s="222">
        <v>58.125996370454295</v>
      </c>
      <c r="F54" s="222">
        <v>41.874003629545705</v>
      </c>
      <c r="G54" s="223">
        <v>100</v>
      </c>
    </row>
    <row r="55" spans="2:7" x14ac:dyDescent="0.25">
      <c r="B55" s="221" t="s">
        <v>30</v>
      </c>
      <c r="C55" s="222">
        <v>21.049477006390106</v>
      </c>
      <c r="D55" s="222">
        <v>39.134574173846651</v>
      </c>
      <c r="E55" s="222">
        <v>60.18405118023675</v>
      </c>
      <c r="F55" s="222">
        <v>39.81594881976325</v>
      </c>
      <c r="G55" s="223">
        <v>100</v>
      </c>
    </row>
    <row r="56" spans="2:7" x14ac:dyDescent="0.25">
      <c r="B56" s="221">
        <v>2002</v>
      </c>
      <c r="C56" s="222">
        <v>28.234571237363031</v>
      </c>
      <c r="D56" s="222">
        <v>41.743806562045577</v>
      </c>
      <c r="E56" s="222">
        <v>69.978377799408605</v>
      </c>
      <c r="F56" s="222">
        <v>30.021622200591391</v>
      </c>
      <c r="G56" s="223">
        <v>100</v>
      </c>
    </row>
    <row r="57" spans="2:7" x14ac:dyDescent="0.25">
      <c r="B57" s="221">
        <v>2003</v>
      </c>
      <c r="C57" s="222">
        <v>20.972091333325764</v>
      </c>
      <c r="D57" s="222">
        <v>37.532217592224633</v>
      </c>
      <c r="E57" s="222">
        <v>58.504308925550397</v>
      </c>
      <c r="F57" s="222">
        <v>41.495691074449603</v>
      </c>
      <c r="G57" s="223">
        <v>100</v>
      </c>
    </row>
    <row r="58" spans="2:7" x14ac:dyDescent="0.25">
      <c r="B58" s="221">
        <v>2004</v>
      </c>
      <c r="C58" s="222">
        <v>14.758003999987118</v>
      </c>
      <c r="D58" s="222">
        <v>40.857638139651726</v>
      </c>
      <c r="E58" s="222">
        <v>55.615642139638844</v>
      </c>
      <c r="F58" s="222">
        <v>44.384357860361156</v>
      </c>
      <c r="G58" s="223">
        <v>100</v>
      </c>
    </row>
    <row r="59" spans="2:7" x14ac:dyDescent="0.25">
      <c r="B59" s="221">
        <v>2005</v>
      </c>
      <c r="C59" s="222">
        <v>15.000680909695353</v>
      </c>
      <c r="D59" s="222">
        <v>34.431880993006658</v>
      </c>
      <c r="E59" s="222">
        <v>49.432561902702012</v>
      </c>
      <c r="F59" s="222">
        <v>50.567438097297988</v>
      </c>
      <c r="G59" s="223">
        <v>100</v>
      </c>
    </row>
    <row r="60" spans="2:7" x14ac:dyDescent="0.25">
      <c r="B60" s="221">
        <v>2006</v>
      </c>
      <c r="C60" s="222">
        <v>25.504516984506431</v>
      </c>
      <c r="D60" s="222">
        <v>33.662070422854697</v>
      </c>
      <c r="E60" s="222">
        <v>59.166587407361128</v>
      </c>
      <c r="F60" s="222">
        <v>40.833412592638872</v>
      </c>
      <c r="G60" s="223">
        <v>100</v>
      </c>
    </row>
    <row r="61" spans="2:7" x14ac:dyDescent="0.25">
      <c r="B61" s="221">
        <v>2007</v>
      </c>
      <c r="C61" s="222">
        <v>24.116147780573705</v>
      </c>
      <c r="D61" s="222">
        <v>31.024299779697081</v>
      </c>
      <c r="E61" s="222">
        <v>55.140447560270786</v>
      </c>
      <c r="F61" s="222">
        <v>44.859552439729214</v>
      </c>
      <c r="G61" s="223">
        <v>100</v>
      </c>
    </row>
    <row r="62" spans="2:7" x14ac:dyDescent="0.25">
      <c r="B62" s="221">
        <v>2008</v>
      </c>
      <c r="C62" s="222">
        <v>19.466085627464885</v>
      </c>
      <c r="D62" s="222">
        <v>33.888833359436546</v>
      </c>
      <c r="E62" s="222">
        <v>53.354918986901431</v>
      </c>
      <c r="F62" s="222">
        <v>46.645081013098569</v>
      </c>
      <c r="G62" s="223">
        <v>100</v>
      </c>
    </row>
    <row r="63" spans="2:7" x14ac:dyDescent="0.25">
      <c r="B63" s="221">
        <v>2009</v>
      </c>
      <c r="C63" s="222">
        <v>21.298789247673813</v>
      </c>
      <c r="D63" s="222">
        <v>34.297211707462196</v>
      </c>
      <c r="E63" s="222">
        <v>55.596000955136006</v>
      </c>
      <c r="F63" s="222">
        <v>44.403999044863994</v>
      </c>
      <c r="G63" s="223">
        <v>100</v>
      </c>
    </row>
    <row r="64" spans="2:7" x14ac:dyDescent="0.25">
      <c r="B64" s="221">
        <v>2010</v>
      </c>
      <c r="C64" s="222">
        <v>22.948108895734816</v>
      </c>
      <c r="D64" s="222">
        <v>31.07899770518911</v>
      </c>
      <c r="E64" s="222">
        <v>54.027106600923929</v>
      </c>
      <c r="F64" s="222">
        <v>45.972893399076071</v>
      </c>
      <c r="G64" s="223">
        <v>100</v>
      </c>
    </row>
    <row r="65" spans="2:7" x14ac:dyDescent="0.25">
      <c r="B65" s="221">
        <v>2011</v>
      </c>
      <c r="C65" s="222">
        <v>21.635120344382784</v>
      </c>
      <c r="D65" s="222">
        <v>28.042360044090799</v>
      </c>
      <c r="E65" s="222">
        <v>49.677480388473583</v>
      </c>
      <c r="F65" s="222">
        <v>50.322519611526417</v>
      </c>
      <c r="G65" s="223">
        <v>100</v>
      </c>
    </row>
    <row r="66" spans="2:7" x14ac:dyDescent="0.25">
      <c r="B66" s="221">
        <v>2012</v>
      </c>
      <c r="C66" s="222">
        <v>15.615421112404784</v>
      </c>
      <c r="D66" s="222">
        <v>32.210544795214091</v>
      </c>
      <c r="E66" s="222">
        <v>47.825965907618873</v>
      </c>
      <c r="F66" s="222">
        <v>52.174034092381127</v>
      </c>
      <c r="G66" s="223">
        <v>100</v>
      </c>
    </row>
    <row r="67" spans="2:7" x14ac:dyDescent="0.25">
      <c r="B67" s="221">
        <v>2013</v>
      </c>
      <c r="C67" s="222">
        <v>10.862717567264859</v>
      </c>
      <c r="D67" s="222">
        <v>27.044656953646463</v>
      </c>
      <c r="E67" s="222">
        <v>37.907374520911318</v>
      </c>
      <c r="F67" s="222">
        <v>62.092625479088682</v>
      </c>
      <c r="G67" s="223">
        <v>100</v>
      </c>
    </row>
    <row r="68" spans="2:7" x14ac:dyDescent="0.25">
      <c r="B68" s="221">
        <v>2014</v>
      </c>
      <c r="C68" s="222">
        <v>10.720059369566727</v>
      </c>
      <c r="D68" s="222">
        <v>26.310479964114258</v>
      </c>
      <c r="E68" s="222">
        <v>37.030539333680984</v>
      </c>
      <c r="F68" s="222">
        <v>62.969460666319016</v>
      </c>
      <c r="G68" s="223">
        <v>100</v>
      </c>
    </row>
    <row r="69" spans="2:7" x14ac:dyDescent="0.25">
      <c r="B69" s="221">
        <v>2015</v>
      </c>
      <c r="C69" s="222">
        <v>11.235979911993876</v>
      </c>
      <c r="D69" s="222">
        <v>26.468659880398022</v>
      </c>
      <c r="E69" s="222">
        <v>37.704639792391902</v>
      </c>
      <c r="F69" s="222">
        <v>62.295360207608098</v>
      </c>
      <c r="G69" s="223">
        <v>100</v>
      </c>
    </row>
    <row r="70" spans="2:7" x14ac:dyDescent="0.25">
      <c r="B70" s="224">
        <v>2016</v>
      </c>
      <c r="C70" s="225">
        <v>12.170886518781714</v>
      </c>
      <c r="D70" s="225">
        <v>27.547425804017962</v>
      </c>
      <c r="E70" s="225">
        <v>39.718312322799676</v>
      </c>
      <c r="F70" s="225">
        <v>60.281687677200324</v>
      </c>
      <c r="G70" s="226">
        <v>100</v>
      </c>
    </row>
    <row r="71" spans="2:7" x14ac:dyDescent="0.25">
      <c r="B71" s="224">
        <v>2017</v>
      </c>
      <c r="C71" s="225">
        <v>8.9703286651120244</v>
      </c>
      <c r="D71" s="225">
        <v>27.254338611386682</v>
      </c>
      <c r="E71" s="225">
        <v>36.224667276498707</v>
      </c>
      <c r="F71" s="225">
        <v>63.775332723501293</v>
      </c>
      <c r="G71" s="226">
        <v>100</v>
      </c>
    </row>
    <row r="72" spans="2:7" x14ac:dyDescent="0.25">
      <c r="B72" s="224">
        <v>2018</v>
      </c>
      <c r="C72" s="225">
        <v>10.019613864089859</v>
      </c>
      <c r="D72" s="225">
        <v>24.583087357423675</v>
      </c>
      <c r="E72" s="225">
        <v>34.602701221513534</v>
      </c>
      <c r="F72" s="225">
        <v>65.397298778486459</v>
      </c>
      <c r="G72" s="226">
        <v>100</v>
      </c>
    </row>
    <row r="73" spans="2:7" x14ac:dyDescent="0.25">
      <c r="B73" s="224">
        <v>2019</v>
      </c>
      <c r="C73" s="227">
        <v>7.7611715544177988</v>
      </c>
      <c r="D73" s="225">
        <v>25.646199600948687</v>
      </c>
      <c r="E73" s="225">
        <v>33.407371155366484</v>
      </c>
      <c r="F73" s="225">
        <v>66.592628844633509</v>
      </c>
      <c r="G73" s="226">
        <v>100</v>
      </c>
    </row>
    <row r="74" spans="2:7" x14ac:dyDescent="0.25">
      <c r="B74" s="228">
        <v>2020</v>
      </c>
      <c r="C74" s="229">
        <v>7.3915169000000001</v>
      </c>
      <c r="D74" s="230">
        <v>26.564435599999996</v>
      </c>
      <c r="E74" s="230">
        <v>33.955952499999995</v>
      </c>
      <c r="F74" s="230">
        <v>66.044047500000005</v>
      </c>
      <c r="G74" s="231">
        <v>100</v>
      </c>
    </row>
    <row r="75" spans="2:7" x14ac:dyDescent="0.25">
      <c r="B75" s="69" t="s">
        <v>129</v>
      </c>
      <c r="C75" s="69"/>
      <c r="D75" s="69"/>
      <c r="E75" s="69"/>
      <c r="F75" s="70"/>
      <c r="G75" s="70"/>
    </row>
    <row r="76" spans="2:7" x14ac:dyDescent="0.25">
      <c r="B76" s="69" t="s">
        <v>130</v>
      </c>
      <c r="C76" s="69"/>
      <c r="D76" s="69"/>
      <c r="E76" s="69"/>
      <c r="F76" s="70"/>
      <c r="G76" s="71"/>
    </row>
    <row r="77" spans="2:7" x14ac:dyDescent="0.25">
      <c r="B77" s="69" t="s">
        <v>131</v>
      </c>
      <c r="C77" s="69"/>
      <c r="D77" s="69"/>
      <c r="E77" s="69"/>
      <c r="F77" s="70"/>
      <c r="G77" s="70"/>
    </row>
    <row r="78" spans="2:7" x14ac:dyDescent="0.25">
      <c r="B78" s="59" t="s">
        <v>132</v>
      </c>
      <c r="C78" s="51"/>
      <c r="D78" s="51"/>
      <c r="E78" s="51"/>
      <c r="F78" s="51"/>
      <c r="G78" s="51"/>
    </row>
  </sheetData>
  <mergeCells count="2">
    <mergeCell ref="B1:G1"/>
    <mergeCell ref="B2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indicador ODS</vt:lpstr>
      <vt:lpstr>Cuadro_1</vt:lpstr>
      <vt:lpstr>Cuadro_2</vt:lpstr>
      <vt:lpstr>Cuadros_3</vt:lpstr>
      <vt:lpstr>Cuadros_4</vt:lpstr>
      <vt:lpstr>Cuadros_5</vt:lpstr>
      <vt:lpstr>CUADRO 6</vt:lpstr>
      <vt:lpstr>ANEXO_1_CUADRO_1</vt:lpstr>
      <vt:lpstr>ANEXO_1_CUADRO_2</vt:lpstr>
      <vt:lpstr>ANEXO_1_CUADRO_3</vt:lpstr>
      <vt:lpstr>ANEXO_1_CUADRO_4</vt:lpstr>
      <vt:lpstr>ANEXO_1_CUADRO_5</vt:lpstr>
      <vt:lpstr>ANEXO_2</vt:lpstr>
      <vt:lpstr>'CUADRO 6'!Área_de_impresión</vt:lpstr>
      <vt:lpstr>'indicador ODS'!Área_de_impresión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Manuel Brítez</dc:creator>
  <cp:lastModifiedBy>User</cp:lastModifiedBy>
  <cp:lastPrinted>2019-06-19T15:40:42Z</cp:lastPrinted>
  <dcterms:created xsi:type="dcterms:W3CDTF">2017-06-06T14:26:35Z</dcterms:created>
  <dcterms:modified xsi:type="dcterms:W3CDTF">2021-03-31T14:06:55Z</dcterms:modified>
</cp:coreProperties>
</file>